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FCD\Projects\IKTVA\IKTVA Submissions\Survey &amp; Guide\2016\"/>
    </mc:Choice>
  </mc:AlternateContent>
  <workbookProtection workbookAlgorithmName="SHA-512" workbookHashValue="MMilQVz6aTSgRSXPDusyzaStHZRd/H/x26wmGAJsemR9/mPAKyK5548SMnLi4d6Fz69wL6WGselVGjQetNXiyw==" workbookSaltValue="VAq+6mZ06Q9sAoAHG2ItBA==" workbookSpinCount="100000" lockStructure="1"/>
  <bookViews>
    <workbookView xWindow="0" yWindow="0" windowWidth="20490" windowHeight="7815"/>
  </bookViews>
  <sheets>
    <sheet name="Page 1. Company Information" sheetId="15" r:id="rId1"/>
    <sheet name="Page 2. IKTVA Schedule" sheetId="6" r:id="rId2"/>
    <sheet name="Page 3. Top IK Supplier Table" sheetId="16" r:id="rId3"/>
    <sheet name="Review 1" sheetId="49" state="hidden" r:id="rId4"/>
    <sheet name="Executive Summary" sheetId="9" state="hidden" r:id="rId5"/>
    <sheet name="Data" sheetId="10" state="hidden" r:id="rId6"/>
    <sheet name="Page 4. Top OKK Suppliers" sheetId="17" r:id="rId7"/>
    <sheet name="Page 5 CAPEX Summary" sheetId="50" r:id="rId8"/>
    <sheet name="Page 5a CAPEX Table 2016" sheetId="12" r:id="rId9"/>
    <sheet name="Page 5b CAPEX Table 2015" sheetId="38" r:id="rId10"/>
    <sheet name="Page 5c CAPEX Table 2014" sheetId="39" r:id="rId11"/>
    <sheet name="Page 5d CAPEX Table 2013" sheetId="40" r:id="rId12"/>
    <sheet name="Page 5e CAPEX Table 2012" sheetId="41" r:id="rId13"/>
    <sheet name="Page 5f CAPEX Table 2011" sheetId="42" r:id="rId14"/>
    <sheet name="Page 5g CAPEX Table 2010" sheetId="43" r:id="rId15"/>
    <sheet name="Page 5h CAPEX Table 2009" sheetId="44" r:id="rId16"/>
    <sheet name="Page 5i CAPEX Table 2008" sheetId="45" r:id="rId17"/>
    <sheet name="Page 5j CAPEX Table 2007" sheetId="46" r:id="rId18"/>
    <sheet name="Page 6 Depreciation Table" sheetId="13" r:id="rId19"/>
    <sheet name="Page 7 Female Employment" sheetId="48" r:id="rId20"/>
    <sheet name="CAPEX Categories" sheetId="37" r:id="rId21"/>
  </sheets>
  <definedNames>
    <definedName name="no">'CAPEX Categories'!$D$5</definedName>
    <definedName name="_xlnm.Print_Area" localSheetId="8">'Page 5a CAPEX Table 2016'!$A$1:$G$84</definedName>
    <definedName name="_xlnm.Print_Area" localSheetId="9">'Page 5b CAPEX Table 2015'!$A$1:$G$85</definedName>
    <definedName name="_xlnm.Print_Area" localSheetId="10">'Page 5c CAPEX Table 2014'!$A$1:$G$85</definedName>
    <definedName name="_xlnm.Print_Area" localSheetId="11">'Page 5d CAPEX Table 2013'!$A$1:$G$85</definedName>
    <definedName name="_xlnm.Print_Area" localSheetId="12">'Page 5e CAPEX Table 2012'!$A$1:$G$85</definedName>
    <definedName name="_xlnm.Print_Area" localSheetId="13">'Page 5f CAPEX Table 2011'!$A$1:$G$85</definedName>
    <definedName name="_xlnm.Print_Area" localSheetId="14">'Page 5g CAPEX Table 2010'!$A$1:$G$85</definedName>
    <definedName name="_xlnm.Print_Area" localSheetId="15">'Page 5h CAPEX Table 2009'!$A$1:$G$85</definedName>
    <definedName name="_xlnm.Print_Area" localSheetId="16">'Page 5i CAPEX Table 2008'!$A$1:$G$85</definedName>
    <definedName name="_xlnm.Print_Area" localSheetId="17">'Page 5j CAPEX Table 2007'!$A$1:$G$85</definedName>
    <definedName name="Y_N?" localSheetId="9">'Page 5b CAPEX Table 2015'!$S$10:$S$11</definedName>
    <definedName name="Y_N?" localSheetId="10">'Page 5c CAPEX Table 2014'!$S$10:$S$11</definedName>
    <definedName name="Y_N?" localSheetId="11">'Page 5d CAPEX Table 2013'!$S$10:$S$11</definedName>
    <definedName name="Y_N?" localSheetId="12">'Page 5e CAPEX Table 2012'!$S$10:$S$11</definedName>
    <definedName name="Y_N?" localSheetId="13">'Page 5f CAPEX Table 2011'!$S$10:$S$11</definedName>
    <definedName name="Y_N?" localSheetId="14">'Page 5g CAPEX Table 2010'!$S$10:$S$11</definedName>
    <definedName name="Y_N?" localSheetId="15">'Page 5h CAPEX Table 2009'!$S$10:$S$11</definedName>
    <definedName name="Y_N?" localSheetId="16">'Page 5i CAPEX Table 2008'!$S$10:$S$11</definedName>
    <definedName name="Y_N?" localSheetId="17">'Page 5j CAPEX Table 2007'!$S$10:$S$11</definedName>
    <definedName name="Y_N?">'Page 5a CAPEX Table 2016'!$S$10:$S$11</definedName>
    <definedName name="yes">'CAPEX Categories'!$C$6:$C$22</definedName>
  </definedNames>
  <calcPr calcId="152511"/>
</workbook>
</file>

<file path=xl/calcChain.xml><?xml version="1.0" encoding="utf-8"?>
<calcChain xmlns="http://schemas.openxmlformats.org/spreadsheetml/2006/main">
  <c r="C84" i="46" l="1"/>
  <c r="C84" i="45"/>
  <c r="C84" i="44"/>
  <c r="C84" i="43"/>
  <c r="C84" i="42"/>
  <c r="C84" i="41"/>
  <c r="C84" i="40"/>
  <c r="C84" i="39"/>
  <c r="C84" i="38"/>
  <c r="C84" i="12"/>
  <c r="G58" i="16" l="1"/>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0" i="16"/>
  <c r="G9" i="16"/>
  <c r="G8" i="16"/>
  <c r="E36" i="6"/>
  <c r="G36" i="6"/>
  <c r="C17" i="50"/>
  <c r="C16" i="50"/>
  <c r="C15" i="50"/>
  <c r="C14" i="50"/>
  <c r="C13" i="50"/>
  <c r="C12" i="50"/>
  <c r="C11" i="50"/>
  <c r="C10" i="50"/>
  <c r="C9" i="50"/>
  <c r="C83" i="46" l="1"/>
  <c r="F82" i="46"/>
  <c r="G82" i="46" s="1"/>
  <c r="F81" i="46"/>
  <c r="G81" i="46" s="1"/>
  <c r="C83" i="45"/>
  <c r="F82" i="45"/>
  <c r="G82" i="45" s="1"/>
  <c r="F81" i="45"/>
  <c r="G81" i="45" s="1"/>
  <c r="C83" i="44"/>
  <c r="F82" i="44"/>
  <c r="G82" i="44" s="1"/>
  <c r="F81" i="44"/>
  <c r="G81" i="44" s="1"/>
  <c r="C83" i="43"/>
  <c r="F82" i="43"/>
  <c r="G82" i="43" s="1"/>
  <c r="F81" i="43"/>
  <c r="G81" i="43" s="1"/>
  <c r="C83" i="42"/>
  <c r="F81" i="42"/>
  <c r="G81" i="42" s="1"/>
  <c r="C83" i="41"/>
  <c r="F81" i="41"/>
  <c r="G81" i="41" s="1"/>
  <c r="C83" i="40"/>
  <c r="F81" i="40"/>
  <c r="G81" i="40" s="1"/>
  <c r="C83" i="39"/>
  <c r="F82" i="39"/>
  <c r="G82" i="39" s="1"/>
  <c r="F81" i="39"/>
  <c r="G81" i="39" s="1"/>
  <c r="C83" i="38"/>
  <c r="F82" i="38"/>
  <c r="G82" i="38" s="1"/>
  <c r="F81" i="38"/>
  <c r="G81" i="38" s="1"/>
  <c r="F82" i="42" l="1"/>
  <c r="G82" i="42" s="1"/>
  <c r="F82" i="41"/>
  <c r="G82" i="41" s="1"/>
  <c r="F82" i="40"/>
  <c r="G82" i="40" s="1"/>
  <c r="D19" i="6"/>
  <c r="K52" i="49" l="1"/>
  <c r="J52" i="49"/>
  <c r="I52" i="49"/>
  <c r="M40" i="16" l="1"/>
  <c r="M32" i="16"/>
  <c r="J58" i="16"/>
  <c r="M58" i="16" s="1"/>
  <c r="J57" i="16"/>
  <c r="M57" i="16" s="1"/>
  <c r="J56" i="16"/>
  <c r="M56" i="16" s="1"/>
  <c r="J55" i="16"/>
  <c r="M55" i="16" s="1"/>
  <c r="J54" i="16"/>
  <c r="M54" i="16" s="1"/>
  <c r="J53" i="16"/>
  <c r="M53" i="16" s="1"/>
  <c r="J52" i="16"/>
  <c r="M52" i="16" s="1"/>
  <c r="J51" i="16"/>
  <c r="M51" i="16" s="1"/>
  <c r="J50" i="16"/>
  <c r="M50" i="16" s="1"/>
  <c r="J49" i="16"/>
  <c r="M49" i="16" s="1"/>
  <c r="J48" i="16"/>
  <c r="M48" i="16" s="1"/>
  <c r="J47" i="16"/>
  <c r="M47" i="16" s="1"/>
  <c r="J46" i="16"/>
  <c r="M46" i="16" s="1"/>
  <c r="J45" i="16"/>
  <c r="M45" i="16" s="1"/>
  <c r="J44" i="16"/>
  <c r="M44" i="16" s="1"/>
  <c r="J43" i="16"/>
  <c r="M43" i="16" s="1"/>
  <c r="J42" i="16"/>
  <c r="M42" i="16" s="1"/>
  <c r="J41" i="16"/>
  <c r="M41" i="16" s="1"/>
  <c r="J40" i="16"/>
  <c r="J39" i="16"/>
  <c r="M39" i="16" s="1"/>
  <c r="J38" i="16"/>
  <c r="M38" i="16" s="1"/>
  <c r="J37" i="16"/>
  <c r="M37" i="16" s="1"/>
  <c r="J36" i="16"/>
  <c r="M36" i="16" s="1"/>
  <c r="J35" i="16"/>
  <c r="M35" i="16" s="1"/>
  <c r="J34" i="16"/>
  <c r="M34" i="16" s="1"/>
  <c r="J33" i="16"/>
  <c r="M33" i="16" s="1"/>
  <c r="J32" i="16"/>
  <c r="J31" i="16"/>
  <c r="M31" i="16" s="1"/>
  <c r="J30" i="16"/>
  <c r="M30" i="16" s="1"/>
  <c r="J29" i="16"/>
  <c r="M29" i="16" s="1"/>
  <c r="J28" i="16"/>
  <c r="M28" i="16" s="1"/>
  <c r="J27" i="16"/>
  <c r="M27" i="16" s="1"/>
  <c r="J26" i="16"/>
  <c r="M26" i="16" s="1"/>
  <c r="J25" i="16"/>
  <c r="M25" i="16" s="1"/>
  <c r="J24" i="16"/>
  <c r="M24" i="16" s="1"/>
  <c r="J23" i="16"/>
  <c r="M23" i="16" s="1"/>
  <c r="J22" i="16"/>
  <c r="M22" i="16" s="1"/>
  <c r="J21" i="16"/>
  <c r="M21" i="16" s="1"/>
  <c r="J20" i="16"/>
  <c r="M20" i="16" s="1"/>
  <c r="J19" i="16"/>
  <c r="M19" i="16" s="1"/>
  <c r="J18" i="16"/>
  <c r="M18" i="16" s="1"/>
  <c r="J17" i="16"/>
  <c r="M17" i="16" s="1"/>
  <c r="J16" i="16"/>
  <c r="M16" i="16" s="1"/>
  <c r="J15" i="16"/>
  <c r="M15" i="16" s="1"/>
  <c r="J14" i="16"/>
  <c r="M14" i="16" s="1"/>
  <c r="J13" i="16"/>
  <c r="M13" i="16" s="1"/>
  <c r="J12" i="16"/>
  <c r="M12" i="16" s="1"/>
  <c r="J11" i="16"/>
  <c r="M11" i="16" s="1"/>
  <c r="J10" i="16"/>
  <c r="M10" i="16" s="1"/>
  <c r="J9" i="16"/>
  <c r="M9" i="16" s="1"/>
  <c r="J8" i="16"/>
  <c r="M8" i="16" s="1"/>
  <c r="H29" i="6"/>
  <c r="H27" i="6"/>
  <c r="F27" i="6"/>
  <c r="D27" i="6"/>
  <c r="D25" i="6"/>
  <c r="F25" i="6"/>
  <c r="H25" i="6"/>
  <c r="H21" i="6"/>
  <c r="F21" i="6"/>
  <c r="D21" i="6"/>
  <c r="H19" i="6"/>
  <c r="F19" i="6"/>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B9" i="50"/>
  <c r="B10" i="50" s="1"/>
  <c r="B11" i="50" s="1"/>
  <c r="B12" i="50" s="1"/>
  <c r="B13" i="50" s="1"/>
  <c r="B14" i="50" s="1"/>
  <c r="B15" i="50" s="1"/>
  <c r="B16" i="50" s="1"/>
  <c r="B17" i="50" s="1"/>
  <c r="A1" i="50"/>
  <c r="H13" i="6"/>
  <c r="G13" i="6"/>
  <c r="J7" i="49" s="1"/>
  <c r="E29" i="6"/>
  <c r="D29" i="6" s="1"/>
  <c r="G29" i="6"/>
  <c r="F29" i="6" s="1"/>
  <c r="I29" i="6"/>
  <c r="J55" i="49" l="1"/>
  <c r="J56" i="49"/>
  <c r="J5" i="49"/>
  <c r="J6" i="49"/>
  <c r="F46" i="49"/>
  <c r="F47" i="49"/>
  <c r="F48" i="49"/>
  <c r="E48" i="49"/>
  <c r="E47" i="49"/>
  <c r="E46" i="49"/>
  <c r="F24" i="49"/>
  <c r="E24" i="49"/>
  <c r="D24" i="49"/>
  <c r="F23" i="49"/>
  <c r="E23" i="49"/>
  <c r="D23" i="49"/>
  <c r="D34" i="49"/>
  <c r="D22" i="49"/>
  <c r="E22" i="49"/>
  <c r="K3" i="49"/>
  <c r="J3" i="49"/>
  <c r="I3" i="49"/>
  <c r="H3" i="49"/>
  <c r="F3" i="49"/>
  <c r="E3" i="49"/>
  <c r="D3" i="49"/>
  <c r="C3" i="49"/>
  <c r="E32" i="49" l="1"/>
  <c r="E41" i="49"/>
  <c r="E43" i="49"/>
  <c r="E33" i="49"/>
  <c r="E34" i="49"/>
  <c r="E35" i="49"/>
  <c r="D35" i="49"/>
  <c r="D32" i="49"/>
  <c r="D33" i="49"/>
  <c r="K24" i="49"/>
  <c r="K23" i="49"/>
  <c r="K22" i="49"/>
  <c r="K47" i="49"/>
  <c r="K46" i="49"/>
  <c r="K45" i="49"/>
  <c r="K43" i="49"/>
  <c r="K42" i="49"/>
  <c r="K41" i="49"/>
  <c r="J24" i="49"/>
  <c r="J23" i="49"/>
  <c r="J22" i="49"/>
  <c r="J47" i="49"/>
  <c r="J46" i="49"/>
  <c r="J45" i="49"/>
  <c r="J43" i="49"/>
  <c r="J42" i="49"/>
  <c r="J41" i="49"/>
  <c r="I24" i="49"/>
  <c r="I23" i="49"/>
  <c r="I22" i="49"/>
  <c r="I25" i="49" l="1"/>
  <c r="D36" i="49" l="1"/>
  <c r="F35" i="49"/>
  <c r="E32" i="6"/>
  <c r="I59" i="49" s="1"/>
  <c r="F13" i="6"/>
  <c r="E9" i="49" s="1"/>
  <c r="D13" i="6"/>
  <c r="F39" i="49" l="1"/>
  <c r="E39" i="49"/>
  <c r="F14" i="49"/>
  <c r="E14" i="49"/>
  <c r="E13" i="49"/>
  <c r="E12" i="49"/>
  <c r="J25" i="49" l="1"/>
  <c r="J48" i="49"/>
  <c r="D15" i="49"/>
  <c r="D25" i="49"/>
  <c r="F80" i="46"/>
  <c r="F79" i="46"/>
  <c r="F78" i="46"/>
  <c r="F77" i="46"/>
  <c r="F76" i="46"/>
  <c r="F75" i="46"/>
  <c r="F74" i="46"/>
  <c r="F73" i="46"/>
  <c r="F72" i="46"/>
  <c r="F71" i="46"/>
  <c r="F70" i="46"/>
  <c r="F69" i="46"/>
  <c r="F68" i="46"/>
  <c r="F67" i="46"/>
  <c r="F66" i="46"/>
  <c r="F65" i="46"/>
  <c r="F64" i="46"/>
  <c r="F63" i="46"/>
  <c r="F62" i="46"/>
  <c r="F61" i="46"/>
  <c r="F60" i="46"/>
  <c r="F59" i="46"/>
  <c r="F58" i="46"/>
  <c r="F57" i="46"/>
  <c r="F56" i="46"/>
  <c r="F55" i="46"/>
  <c r="F54" i="46"/>
  <c r="F53" i="46"/>
  <c r="F52" i="46"/>
  <c r="F51" i="46"/>
  <c r="F50" i="46"/>
  <c r="F49" i="46"/>
  <c r="F48" i="46"/>
  <c r="F47" i="46"/>
  <c r="F46" i="46"/>
  <c r="F45" i="46"/>
  <c r="F44" i="46"/>
  <c r="F43" i="46"/>
  <c r="F42" i="46"/>
  <c r="F41" i="46"/>
  <c r="F40" i="46"/>
  <c r="F39" i="46"/>
  <c r="F38" i="46"/>
  <c r="F37" i="46"/>
  <c r="F36" i="46"/>
  <c r="F35" i="46"/>
  <c r="F34" i="46"/>
  <c r="F33" i="46"/>
  <c r="F32" i="46"/>
  <c r="F31" i="46"/>
  <c r="F30" i="46"/>
  <c r="F29" i="46"/>
  <c r="F28" i="46"/>
  <c r="F27" i="46"/>
  <c r="F26" i="46"/>
  <c r="F25" i="46"/>
  <c r="F24" i="46"/>
  <c r="F23" i="46"/>
  <c r="F22" i="46"/>
  <c r="F21" i="46"/>
  <c r="F20" i="46"/>
  <c r="F19" i="46"/>
  <c r="F18" i="46"/>
  <c r="F17" i="46"/>
  <c r="F16" i="46"/>
  <c r="F15" i="46"/>
  <c r="F14" i="46"/>
  <c r="F13" i="46"/>
  <c r="F12" i="46"/>
  <c r="F11" i="46"/>
  <c r="F10" i="46"/>
  <c r="F80" i="45"/>
  <c r="F79" i="45"/>
  <c r="F78" i="45"/>
  <c r="F77" i="45"/>
  <c r="F76" i="45"/>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9"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11" i="12"/>
  <c r="F12" i="12"/>
  <c r="F13" i="12"/>
  <c r="F14" i="12"/>
  <c r="F15" i="12"/>
  <c r="F16" i="12"/>
  <c r="F17" i="12"/>
  <c r="F18" i="12"/>
  <c r="F19" i="12"/>
  <c r="F20" i="12"/>
  <c r="F21" i="12"/>
  <c r="F22" i="12"/>
  <c r="F23" i="12"/>
  <c r="F24" i="12"/>
  <c r="F10" i="12"/>
  <c r="E36" i="49" l="1"/>
  <c r="E25" i="49"/>
  <c r="E15" i="49"/>
  <c r="N14" i="16" l="1"/>
  <c r="B39" i="10" l="1"/>
  <c r="J35" i="9"/>
  <c r="J36" i="9"/>
  <c r="J37" i="9"/>
  <c r="J38" i="9"/>
  <c r="J39" i="9"/>
  <c r="J40" i="9"/>
  <c r="J41" i="9"/>
  <c r="J42" i="9"/>
  <c r="J43" i="9"/>
  <c r="J44" i="9"/>
  <c r="J45" i="9"/>
  <c r="J46" i="9"/>
  <c r="J47" i="9"/>
  <c r="J48" i="9"/>
  <c r="J49" i="9"/>
  <c r="J34" i="9"/>
  <c r="D12" i="48" l="1"/>
  <c r="A1" i="48"/>
  <c r="K25" i="49" l="1"/>
  <c r="K48" i="49"/>
  <c r="E18" i="10"/>
  <c r="F36" i="49" l="1"/>
  <c r="F15" i="49"/>
  <c r="F25" i="49"/>
  <c r="D18" i="10"/>
  <c r="I40" i="6"/>
  <c r="K28" i="49" s="1"/>
  <c r="G40" i="6"/>
  <c r="J28" i="49" s="1"/>
  <c r="E40" i="6"/>
  <c r="I28" i="49" s="1"/>
  <c r="G80" i="46" l="1"/>
  <c r="G78" i="46"/>
  <c r="G77" i="46"/>
  <c r="G76" i="46"/>
  <c r="G74" i="46"/>
  <c r="G73" i="46"/>
  <c r="G72" i="46"/>
  <c r="G69" i="46"/>
  <c r="G68" i="46"/>
  <c r="G66" i="46"/>
  <c r="G65" i="46"/>
  <c r="G64" i="46"/>
  <c r="G62" i="46"/>
  <c r="G61" i="46"/>
  <c r="G60" i="46"/>
  <c r="G58" i="46"/>
  <c r="G57" i="46"/>
  <c r="G56" i="46"/>
  <c r="G54" i="46"/>
  <c r="G53" i="46"/>
  <c r="G52" i="46"/>
  <c r="G50" i="46"/>
  <c r="G49" i="46"/>
  <c r="G48" i="46"/>
  <c r="G46" i="46"/>
  <c r="G45" i="46"/>
  <c r="G44" i="46"/>
  <c r="G42" i="46"/>
  <c r="G41" i="46"/>
  <c r="G40" i="46"/>
  <c r="G38" i="46"/>
  <c r="G37" i="46"/>
  <c r="G36" i="46"/>
  <c r="G34" i="46"/>
  <c r="G33" i="46"/>
  <c r="G32" i="46"/>
  <c r="G30" i="46"/>
  <c r="G29" i="46"/>
  <c r="G28" i="46"/>
  <c r="G26" i="46"/>
  <c r="G25" i="46"/>
  <c r="G24" i="46"/>
  <c r="G22" i="46"/>
  <c r="G21" i="46"/>
  <c r="G20" i="46"/>
  <c r="G18" i="46"/>
  <c r="G17" i="46"/>
  <c r="G16" i="46"/>
  <c r="G15" i="46"/>
  <c r="G14" i="46"/>
  <c r="G13" i="46"/>
  <c r="G12" i="46"/>
  <c r="G11" i="46"/>
  <c r="G10" i="46"/>
  <c r="A1" i="46"/>
  <c r="G80" i="45"/>
  <c r="G79" i="45"/>
  <c r="G78" i="45"/>
  <c r="G77" i="45"/>
  <c r="G76" i="45"/>
  <c r="G75" i="45"/>
  <c r="G74" i="45"/>
  <c r="G73" i="45"/>
  <c r="G72" i="45"/>
  <c r="G70" i="45"/>
  <c r="G69" i="45"/>
  <c r="G68" i="45"/>
  <c r="G66" i="45"/>
  <c r="G65" i="45"/>
  <c r="G64" i="45"/>
  <c r="G62" i="45"/>
  <c r="G61" i="45"/>
  <c r="G57" i="45"/>
  <c r="G56" i="45"/>
  <c r="G54" i="45"/>
  <c r="G53" i="45"/>
  <c r="G52" i="45"/>
  <c r="G50" i="45"/>
  <c r="G49" i="45"/>
  <c r="G48" i="45"/>
  <c r="G46" i="45"/>
  <c r="G45" i="45"/>
  <c r="G44" i="45"/>
  <c r="G42" i="45"/>
  <c r="G41" i="45"/>
  <c r="G40" i="45"/>
  <c r="G37" i="45"/>
  <c r="G36" i="45"/>
  <c r="G34" i="45"/>
  <c r="G33" i="45"/>
  <c r="G32" i="45"/>
  <c r="G30" i="45"/>
  <c r="G29" i="45"/>
  <c r="G28" i="45"/>
  <c r="G26" i="45"/>
  <c r="G25" i="45"/>
  <c r="G24" i="45"/>
  <c r="G22" i="45"/>
  <c r="G21" i="45"/>
  <c r="G20" i="45"/>
  <c r="G19" i="45"/>
  <c r="G18" i="45"/>
  <c r="G17" i="45"/>
  <c r="G16" i="45"/>
  <c r="G15" i="45"/>
  <c r="G14" i="45"/>
  <c r="G13" i="45"/>
  <c r="G12" i="45"/>
  <c r="G11" i="45"/>
  <c r="G10" i="45"/>
  <c r="A1" i="45"/>
  <c r="G80" i="44"/>
  <c r="G79" i="44"/>
  <c r="G77" i="44"/>
  <c r="G75" i="44"/>
  <c r="G74" i="44"/>
  <c r="G73" i="44"/>
  <c r="G72" i="44"/>
  <c r="G71" i="44"/>
  <c r="G70" i="44"/>
  <c r="G69" i="44"/>
  <c r="G68" i="44"/>
  <c r="G67" i="44"/>
  <c r="G65" i="44"/>
  <c r="G64" i="44"/>
  <c r="G63" i="44"/>
  <c r="G62" i="44"/>
  <c r="G61" i="44"/>
  <c r="G60" i="44"/>
  <c r="G59" i="44"/>
  <c r="G58" i="44"/>
  <c r="G57" i="44"/>
  <c r="G56" i="44"/>
  <c r="G55" i="44"/>
  <c r="G54" i="44"/>
  <c r="G53" i="44"/>
  <c r="G52" i="44"/>
  <c r="G51" i="44"/>
  <c r="G50" i="44"/>
  <c r="G49" i="44"/>
  <c r="G48" i="44"/>
  <c r="G47" i="44"/>
  <c r="G46" i="44"/>
  <c r="G45" i="44"/>
  <c r="G44" i="44"/>
  <c r="G43" i="44"/>
  <c r="G42" i="44"/>
  <c r="G41" i="44"/>
  <c r="G40" i="44"/>
  <c r="G39" i="44"/>
  <c r="G37" i="44"/>
  <c r="G36" i="44"/>
  <c r="G35" i="44"/>
  <c r="G34" i="44"/>
  <c r="G33" i="44"/>
  <c r="G32" i="44"/>
  <c r="G31" i="44"/>
  <c r="G29" i="44"/>
  <c r="G28" i="44"/>
  <c r="G27" i="44"/>
  <c r="G26" i="44"/>
  <c r="G25" i="44"/>
  <c r="G24" i="44"/>
  <c r="G23" i="44"/>
  <c r="G21" i="44"/>
  <c r="G20" i="44"/>
  <c r="G19" i="44"/>
  <c r="G18" i="44"/>
  <c r="G17" i="44"/>
  <c r="G16" i="44"/>
  <c r="G15" i="44"/>
  <c r="G14" i="44"/>
  <c r="G13" i="44"/>
  <c r="G12" i="44"/>
  <c r="G11" i="44"/>
  <c r="G10" i="44"/>
  <c r="A1" i="44"/>
  <c r="G80"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1" i="43"/>
  <c r="G30" i="43"/>
  <c r="G29" i="43"/>
  <c r="G28" i="43"/>
  <c r="G27" i="43"/>
  <c r="G26" i="43"/>
  <c r="G25" i="43"/>
  <c r="G24" i="43"/>
  <c r="G23" i="43"/>
  <c r="G22" i="43"/>
  <c r="G21" i="43"/>
  <c r="G20" i="43"/>
  <c r="G19" i="43"/>
  <c r="G18" i="43"/>
  <c r="G16" i="43"/>
  <c r="G15" i="43"/>
  <c r="G14" i="43"/>
  <c r="G13" i="43"/>
  <c r="G12" i="43"/>
  <c r="G11" i="43"/>
  <c r="G10" i="43"/>
  <c r="A1" i="43"/>
  <c r="G80" i="42"/>
  <c r="G79" i="42"/>
  <c r="G78" i="42"/>
  <c r="G77" i="42"/>
  <c r="G76" i="42"/>
  <c r="G75" i="42"/>
  <c r="G74" i="42"/>
  <c r="G73" i="42"/>
  <c r="G72" i="42"/>
  <c r="G71" i="42"/>
  <c r="G70" i="42"/>
  <c r="G69" i="42"/>
  <c r="G68" i="42"/>
  <c r="G67" i="42"/>
  <c r="G66" i="42"/>
  <c r="G65" i="42"/>
  <c r="G64" i="42"/>
  <c r="G63" i="42"/>
  <c r="G62" i="42"/>
  <c r="G60" i="42"/>
  <c r="G59" i="42"/>
  <c r="G58" i="42"/>
  <c r="G57" i="42"/>
  <c r="G56" i="42"/>
  <c r="G55" i="42"/>
  <c r="G54" i="42"/>
  <c r="G53" i="42"/>
  <c r="G52" i="42"/>
  <c r="G51" i="42"/>
  <c r="G50" i="42"/>
  <c r="G49" i="42"/>
  <c r="G48" i="42"/>
  <c r="G47" i="42"/>
  <c r="G46" i="42"/>
  <c r="G44" i="42"/>
  <c r="G43" i="42"/>
  <c r="G42" i="42"/>
  <c r="G41" i="42"/>
  <c r="G40" i="42"/>
  <c r="G39" i="42"/>
  <c r="G38" i="42"/>
  <c r="G37" i="42"/>
  <c r="G36" i="42"/>
  <c r="G35" i="42"/>
  <c r="G34" i="42"/>
  <c r="G33" i="42"/>
  <c r="G32" i="42"/>
  <c r="G31" i="42"/>
  <c r="G30" i="42"/>
  <c r="G29" i="42"/>
  <c r="G28" i="42"/>
  <c r="G27" i="42"/>
  <c r="G26" i="42"/>
  <c r="G25" i="42"/>
  <c r="G24" i="42"/>
  <c r="G23" i="42"/>
  <c r="G20" i="42"/>
  <c r="G19" i="42"/>
  <c r="G18" i="42"/>
  <c r="G17" i="42"/>
  <c r="G16" i="42"/>
  <c r="G15" i="42"/>
  <c r="G14" i="42"/>
  <c r="G13" i="42"/>
  <c r="G12" i="42"/>
  <c r="G11" i="42"/>
  <c r="G10" i="42"/>
  <c r="A1" i="42"/>
  <c r="G79" i="41"/>
  <c r="G78" i="41"/>
  <c r="G77" i="41"/>
  <c r="G75" i="41"/>
  <c r="G74" i="41"/>
  <c r="G72" i="41"/>
  <c r="G71" i="41"/>
  <c r="G70" i="41"/>
  <c r="G69" i="41"/>
  <c r="G67" i="41"/>
  <c r="G66" i="41"/>
  <c r="G65" i="41"/>
  <c r="G64" i="41"/>
  <c r="G62" i="41"/>
  <c r="G59" i="41"/>
  <c r="G58" i="41"/>
  <c r="G57" i="41"/>
  <c r="G56" i="41"/>
  <c r="G55" i="41"/>
  <c r="G54" i="41"/>
  <c r="G53" i="41"/>
  <c r="G50" i="41"/>
  <c r="G49" i="41"/>
  <c r="G48" i="41"/>
  <c r="G47" i="41"/>
  <c r="G46" i="41"/>
  <c r="G45" i="41"/>
  <c r="G43" i="41"/>
  <c r="G42" i="41"/>
  <c r="G41" i="41"/>
  <c r="G40" i="41"/>
  <c r="G39" i="41"/>
  <c r="G38" i="41"/>
  <c r="G37" i="41"/>
  <c r="G35" i="41"/>
  <c r="G34" i="41"/>
  <c r="G33" i="41"/>
  <c r="G31" i="41"/>
  <c r="G30" i="41"/>
  <c r="G29" i="41"/>
  <c r="G27" i="41"/>
  <c r="G26" i="41"/>
  <c r="G25" i="41"/>
  <c r="G22" i="41"/>
  <c r="G21" i="41"/>
  <c r="G20" i="41"/>
  <c r="G19" i="41"/>
  <c r="G18" i="41"/>
  <c r="G17" i="41"/>
  <c r="G16" i="41"/>
  <c r="G15" i="41"/>
  <c r="G14" i="41"/>
  <c r="G13" i="41"/>
  <c r="G12" i="41"/>
  <c r="G11" i="41"/>
  <c r="G10" i="41"/>
  <c r="A1" i="41"/>
  <c r="G80" i="40"/>
  <c r="G79" i="40"/>
  <c r="G78" i="40"/>
  <c r="G77" i="40"/>
  <c r="G76" i="40"/>
  <c r="G73" i="40"/>
  <c r="G72" i="40"/>
  <c r="G71" i="40"/>
  <c r="G69" i="40"/>
  <c r="G68" i="40"/>
  <c r="G67" i="40"/>
  <c r="G66" i="40"/>
  <c r="G65" i="40"/>
  <c r="G64" i="40"/>
  <c r="G63" i="40"/>
  <c r="G62" i="40"/>
  <c r="G61" i="40"/>
  <c r="G60" i="40"/>
  <c r="G57" i="40"/>
  <c r="G56" i="40"/>
  <c r="G55" i="40"/>
  <c r="G54" i="40"/>
  <c r="G53" i="40"/>
  <c r="G52" i="40"/>
  <c r="G51" i="40"/>
  <c r="G50" i="40"/>
  <c r="G49" i="40"/>
  <c r="G48" i="40"/>
  <c r="G47" i="40"/>
  <c r="G46" i="40"/>
  <c r="G45" i="40"/>
  <c r="G44" i="40"/>
  <c r="G43" i="40"/>
  <c r="G41" i="40"/>
  <c r="G40" i="40"/>
  <c r="G39" i="40"/>
  <c r="G38" i="40"/>
  <c r="G37" i="40"/>
  <c r="G36" i="40"/>
  <c r="G35" i="40"/>
  <c r="G34" i="40"/>
  <c r="G33" i="40"/>
  <c r="G32" i="40"/>
  <c r="G31" i="40"/>
  <c r="G30" i="40"/>
  <c r="G29" i="40"/>
  <c r="G28" i="40"/>
  <c r="G27" i="40"/>
  <c r="G26" i="40"/>
  <c r="G25" i="40"/>
  <c r="G24" i="40"/>
  <c r="G23" i="40"/>
  <c r="G21" i="40"/>
  <c r="G20" i="40"/>
  <c r="G19" i="40"/>
  <c r="G18" i="40"/>
  <c r="G17" i="40"/>
  <c r="G16" i="40"/>
  <c r="G15" i="40"/>
  <c r="G14" i="40"/>
  <c r="G13" i="40"/>
  <c r="G12" i="40"/>
  <c r="G11" i="40"/>
  <c r="G10" i="40"/>
  <c r="A1" i="40"/>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3" i="39"/>
  <c r="G22" i="39"/>
  <c r="G21" i="39"/>
  <c r="G20" i="39"/>
  <c r="G19" i="39"/>
  <c r="G18" i="39"/>
  <c r="G17" i="39"/>
  <c r="G16" i="39"/>
  <c r="G15" i="39"/>
  <c r="G14" i="39"/>
  <c r="G13" i="39"/>
  <c r="G12" i="39"/>
  <c r="G11" i="39"/>
  <c r="G10" i="39"/>
  <c r="A1" i="39"/>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7" i="38"/>
  <c r="G36" i="38"/>
  <c r="G35" i="38"/>
  <c r="G34" i="38"/>
  <c r="G32" i="38"/>
  <c r="G31" i="38"/>
  <c r="G30" i="38"/>
  <c r="G29" i="38"/>
  <c r="G28" i="38"/>
  <c r="G27" i="38"/>
  <c r="G26" i="38"/>
  <c r="G25" i="38"/>
  <c r="G24" i="38"/>
  <c r="G23" i="38"/>
  <c r="G22" i="38"/>
  <c r="G21" i="38"/>
  <c r="G20" i="38"/>
  <c r="G19" i="38"/>
  <c r="G17" i="38"/>
  <c r="G16" i="38"/>
  <c r="G15" i="38"/>
  <c r="G14" i="38"/>
  <c r="G13" i="38"/>
  <c r="G12" i="38"/>
  <c r="G11" i="38"/>
  <c r="G10" i="38"/>
  <c r="A1" i="38"/>
  <c r="G81" i="12"/>
  <c r="G80" i="12"/>
  <c r="G79"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29" i="12"/>
  <c r="G28" i="12"/>
  <c r="G27" i="12"/>
  <c r="G26" i="12"/>
  <c r="G25" i="12"/>
  <c r="G24" i="12"/>
  <c r="G23" i="12"/>
  <c r="G22" i="12"/>
  <c r="G21" i="12"/>
  <c r="G20" i="12"/>
  <c r="G19" i="12"/>
  <c r="G17" i="12"/>
  <c r="G16" i="12"/>
  <c r="G15" i="12"/>
  <c r="G14" i="12"/>
  <c r="G13" i="12"/>
  <c r="G12" i="12"/>
  <c r="G11" i="12"/>
  <c r="G10" i="12"/>
  <c r="G18" i="38"/>
  <c r="G17" i="43"/>
  <c r="G19" i="46"/>
  <c r="G22" i="40"/>
  <c r="G22" i="44"/>
  <c r="G21" i="42"/>
  <c r="G23" i="46"/>
  <c r="G23" i="45"/>
  <c r="G22" i="42"/>
  <c r="G23" i="41"/>
  <c r="G24" i="41"/>
  <c r="G24" i="39"/>
  <c r="G27" i="46"/>
  <c r="G27" i="45"/>
  <c r="G28" i="41"/>
  <c r="G30" i="44"/>
  <c r="G31" i="46"/>
  <c r="G31" i="45"/>
  <c r="G33" i="38"/>
  <c r="G32" i="43"/>
  <c r="G32" i="41"/>
  <c r="G35" i="46"/>
  <c r="G35" i="45"/>
  <c r="G38" i="38"/>
  <c r="G36" i="41"/>
  <c r="G38" i="45"/>
  <c r="G38" i="44"/>
  <c r="G39" i="46"/>
  <c r="G39" i="45"/>
  <c r="G42" i="40"/>
  <c r="G43" i="46"/>
  <c r="G43" i="45"/>
  <c r="G18" i="12"/>
  <c r="G78" i="12"/>
  <c r="G44" i="41"/>
  <c r="L25" i="13"/>
  <c r="K24" i="13"/>
  <c r="L24" i="13" s="1"/>
  <c r="J23" i="13"/>
  <c r="I22" i="13"/>
  <c r="J22" i="13" s="1"/>
  <c r="H21" i="13"/>
  <c r="G20" i="13"/>
  <c r="F19" i="13"/>
  <c r="G19" i="13" s="1"/>
  <c r="H19" i="13" s="1"/>
  <c r="E18" i="13"/>
  <c r="F18" i="13" s="1"/>
  <c r="D17" i="13"/>
  <c r="G45" i="42"/>
  <c r="K23" i="13"/>
  <c r="G47" i="46"/>
  <c r="G47" i="45"/>
  <c r="G51" i="46"/>
  <c r="G51" i="45"/>
  <c r="G51" i="41"/>
  <c r="G52" i="41"/>
  <c r="G55" i="46"/>
  <c r="G55" i="45"/>
  <c r="G58" i="40"/>
  <c r="G30" i="12"/>
  <c r="G59" i="40"/>
  <c r="D6" i="13"/>
  <c r="E6" i="13" s="1"/>
  <c r="F6" i="13" s="1"/>
  <c r="G6" i="13" s="1"/>
  <c r="H6" i="13" s="1"/>
  <c r="I6" i="13" s="1"/>
  <c r="J6" i="13" s="1"/>
  <c r="K6" i="13" s="1"/>
  <c r="L6" i="13" s="1"/>
  <c r="M6" i="13" s="1"/>
  <c r="N6" i="13" s="1"/>
  <c r="O6" i="13" s="1"/>
  <c r="P6" i="13" s="1"/>
  <c r="Q6" i="13" s="1"/>
  <c r="R6" i="13" s="1"/>
  <c r="S6" i="13" s="1"/>
  <c r="T6" i="13" s="1"/>
  <c r="U6" i="13" s="1"/>
  <c r="G58" i="45"/>
  <c r="G59" i="46"/>
  <c r="G59" i="45"/>
  <c r="D23" i="17"/>
  <c r="A1" i="17"/>
  <c r="G60" i="45"/>
  <c r="D89" i="10"/>
  <c r="B89" i="10"/>
  <c r="E89" i="10" s="1"/>
  <c r="D88" i="10"/>
  <c r="B88" i="10"/>
  <c r="E88" i="10" s="1"/>
  <c r="D87" i="10"/>
  <c r="B87" i="10"/>
  <c r="E87" i="10" s="1"/>
  <c r="D86" i="10"/>
  <c r="B86" i="10"/>
  <c r="E86" i="10" s="1"/>
  <c r="D85" i="10"/>
  <c r="B85" i="10"/>
  <c r="E85" i="10" s="1"/>
  <c r="D84" i="10"/>
  <c r="B84" i="10"/>
  <c r="E84" i="10" s="1"/>
  <c r="D83" i="10"/>
  <c r="B83" i="10"/>
  <c r="E83" i="10" s="1"/>
  <c r="D82" i="10"/>
  <c r="B82" i="10"/>
  <c r="E82" i="10" s="1"/>
  <c r="D81" i="10"/>
  <c r="B81" i="10"/>
  <c r="E81" i="10" s="1"/>
  <c r="D80" i="10"/>
  <c r="B80" i="10"/>
  <c r="E80" i="10" s="1"/>
  <c r="D79" i="10"/>
  <c r="B79" i="10"/>
  <c r="E79" i="10" s="1"/>
  <c r="D78" i="10"/>
  <c r="B78" i="10"/>
  <c r="E78" i="10" s="1"/>
  <c r="D77" i="10"/>
  <c r="B77" i="10"/>
  <c r="E77" i="10" s="1"/>
  <c r="D76" i="10"/>
  <c r="B76" i="10"/>
  <c r="E76" i="10" s="1"/>
  <c r="D75" i="10"/>
  <c r="B75" i="10"/>
  <c r="E75" i="10" s="1"/>
  <c r="D74" i="10"/>
  <c r="B74" i="10"/>
  <c r="E74" i="10" s="1"/>
  <c r="D73" i="10"/>
  <c r="B73" i="10"/>
  <c r="E73" i="10" s="1"/>
  <c r="D72" i="10"/>
  <c r="B72" i="10"/>
  <c r="E72" i="10" s="1"/>
  <c r="D71" i="10"/>
  <c r="B71" i="10"/>
  <c r="E71" i="10" s="1"/>
  <c r="D70" i="10"/>
  <c r="B70" i="10"/>
  <c r="E70" i="10" s="1"/>
  <c r="D69" i="10"/>
  <c r="B69" i="10"/>
  <c r="E69" i="10" s="1"/>
  <c r="D68" i="10"/>
  <c r="B68" i="10"/>
  <c r="E68" i="10" s="1"/>
  <c r="D67" i="10"/>
  <c r="B67" i="10"/>
  <c r="E67" i="10" s="1"/>
  <c r="D66" i="10"/>
  <c r="B66" i="10"/>
  <c r="E66" i="10" s="1"/>
  <c r="D65" i="10"/>
  <c r="B65" i="10"/>
  <c r="E65" i="10" s="1"/>
  <c r="D64" i="10"/>
  <c r="B64" i="10"/>
  <c r="E64" i="10" s="1"/>
  <c r="D63" i="10"/>
  <c r="B63" i="10"/>
  <c r="E63" i="10" s="1"/>
  <c r="D62" i="10"/>
  <c r="B62" i="10"/>
  <c r="E62" i="10" s="1"/>
  <c r="D61" i="10"/>
  <c r="B61" i="10"/>
  <c r="E61" i="10" s="1"/>
  <c r="D60" i="10"/>
  <c r="B60" i="10"/>
  <c r="E60" i="10" s="1"/>
  <c r="D59" i="10"/>
  <c r="B59" i="10"/>
  <c r="E59" i="10" s="1"/>
  <c r="D58" i="10"/>
  <c r="B58" i="10"/>
  <c r="E58" i="10" s="1"/>
  <c r="D57" i="10"/>
  <c r="B57" i="10"/>
  <c r="E57" i="10" s="1"/>
  <c r="D56" i="10"/>
  <c r="B56" i="10"/>
  <c r="E56" i="10" s="1"/>
  <c r="D55" i="10"/>
  <c r="B55" i="10"/>
  <c r="E55" i="10" s="1"/>
  <c r="D54" i="10"/>
  <c r="B54" i="10"/>
  <c r="E54" i="10" s="1"/>
  <c r="D53" i="10"/>
  <c r="B53" i="10"/>
  <c r="E53" i="10" s="1"/>
  <c r="D52" i="10"/>
  <c r="B52" i="10"/>
  <c r="E52" i="10" s="1"/>
  <c r="D51" i="10"/>
  <c r="B51" i="10"/>
  <c r="E51" i="10" s="1"/>
  <c r="D50" i="10"/>
  <c r="B50" i="10"/>
  <c r="E50" i="10" s="1"/>
  <c r="D49" i="10"/>
  <c r="B49" i="10"/>
  <c r="E49" i="10" s="1"/>
  <c r="D48" i="10"/>
  <c r="B48" i="10"/>
  <c r="E48" i="10" s="1"/>
  <c r="D47" i="10"/>
  <c r="B47" i="10"/>
  <c r="E47" i="10" s="1"/>
  <c r="D46" i="10"/>
  <c r="B46" i="10"/>
  <c r="E46" i="10" s="1"/>
  <c r="D45" i="10"/>
  <c r="B45" i="10"/>
  <c r="E45" i="10" s="1"/>
  <c r="D44" i="10"/>
  <c r="B44" i="10"/>
  <c r="E44" i="10" s="1"/>
  <c r="D43" i="10"/>
  <c r="B43" i="10"/>
  <c r="E43" i="10" s="1"/>
  <c r="D42" i="10"/>
  <c r="B42" i="10"/>
  <c r="E42" i="10" s="1"/>
  <c r="D41" i="10"/>
  <c r="B41" i="10"/>
  <c r="E41" i="10" s="1"/>
  <c r="D40" i="10"/>
  <c r="B40" i="10"/>
  <c r="E40" i="10" s="1"/>
  <c r="D39" i="10"/>
  <c r="E39" i="10"/>
  <c r="A1" i="9"/>
  <c r="A30" i="9" s="1"/>
  <c r="G60" i="41"/>
  <c r="L60" i="16"/>
  <c r="I60" i="16"/>
  <c r="I61" i="16" s="1"/>
  <c r="F60" i="16"/>
  <c r="G59" i="16" s="1"/>
  <c r="H59" i="16" s="1"/>
  <c r="N58" i="16"/>
  <c r="K58" i="16"/>
  <c r="H58" i="16"/>
  <c r="N57" i="16"/>
  <c r="K57" i="16"/>
  <c r="H57" i="16"/>
  <c r="N56" i="16"/>
  <c r="K56" i="16"/>
  <c r="H56" i="16"/>
  <c r="N55" i="16"/>
  <c r="K55" i="16"/>
  <c r="H55" i="16"/>
  <c r="N54" i="16"/>
  <c r="K54" i="16"/>
  <c r="H54" i="16"/>
  <c r="N53" i="16"/>
  <c r="K53" i="16"/>
  <c r="H53" i="16"/>
  <c r="N52" i="16"/>
  <c r="K52" i="16"/>
  <c r="H52" i="16"/>
  <c r="N51" i="16"/>
  <c r="K51" i="16"/>
  <c r="H51" i="16"/>
  <c r="N50" i="16"/>
  <c r="K50" i="16"/>
  <c r="H50" i="16"/>
  <c r="N49" i="16"/>
  <c r="K49" i="16"/>
  <c r="H49" i="16"/>
  <c r="N48" i="16"/>
  <c r="K48" i="16"/>
  <c r="H48" i="16"/>
  <c r="N47" i="16"/>
  <c r="K47" i="16"/>
  <c r="H47" i="16"/>
  <c r="N46" i="16"/>
  <c r="K46" i="16"/>
  <c r="H46" i="16"/>
  <c r="N45" i="16"/>
  <c r="K45" i="16"/>
  <c r="H45" i="16"/>
  <c r="N44" i="16"/>
  <c r="K44" i="16"/>
  <c r="H44" i="16"/>
  <c r="N43" i="16"/>
  <c r="K43" i="16"/>
  <c r="H43" i="16"/>
  <c r="N42" i="16"/>
  <c r="K42" i="16"/>
  <c r="H42" i="16"/>
  <c r="N41" i="16"/>
  <c r="K41" i="16"/>
  <c r="H41" i="16"/>
  <c r="N40" i="16"/>
  <c r="K40" i="16"/>
  <c r="H40" i="16"/>
  <c r="N39" i="16"/>
  <c r="K39" i="16"/>
  <c r="H39" i="16"/>
  <c r="N38" i="16"/>
  <c r="K38" i="16"/>
  <c r="H38" i="16"/>
  <c r="N37" i="16"/>
  <c r="K37" i="16"/>
  <c r="H37" i="16"/>
  <c r="N36" i="16"/>
  <c r="K36" i="16"/>
  <c r="H36" i="16"/>
  <c r="N35" i="16"/>
  <c r="K35" i="16"/>
  <c r="H35" i="16"/>
  <c r="N34" i="16"/>
  <c r="K34" i="16"/>
  <c r="H34" i="16"/>
  <c r="N33" i="16"/>
  <c r="K33" i="16"/>
  <c r="H33" i="16"/>
  <c r="N32" i="16"/>
  <c r="K32" i="16"/>
  <c r="H32" i="16"/>
  <c r="N31" i="16"/>
  <c r="K31" i="16"/>
  <c r="H31" i="16"/>
  <c r="N30" i="16"/>
  <c r="K30" i="16"/>
  <c r="H30" i="16"/>
  <c r="N29" i="16"/>
  <c r="K29" i="16"/>
  <c r="H29" i="16"/>
  <c r="N28" i="16"/>
  <c r="K28" i="16"/>
  <c r="H28" i="16"/>
  <c r="N27" i="16"/>
  <c r="K27" i="16"/>
  <c r="H27" i="16"/>
  <c r="N26" i="16"/>
  <c r="K26" i="16"/>
  <c r="H26" i="16"/>
  <c r="N25" i="16"/>
  <c r="K25" i="16"/>
  <c r="H25" i="16"/>
  <c r="N24" i="16"/>
  <c r="K24" i="16"/>
  <c r="H24" i="16"/>
  <c r="N23" i="16"/>
  <c r="K23" i="16"/>
  <c r="H23" i="16"/>
  <c r="N22" i="16"/>
  <c r="K22" i="16"/>
  <c r="H22" i="16"/>
  <c r="N21" i="16"/>
  <c r="K21" i="16"/>
  <c r="H21" i="16"/>
  <c r="N20" i="16"/>
  <c r="K20" i="16"/>
  <c r="H20" i="16"/>
  <c r="N19" i="16"/>
  <c r="K19" i="16"/>
  <c r="H19" i="16"/>
  <c r="N18" i="16"/>
  <c r="K18" i="16"/>
  <c r="H18" i="16"/>
  <c r="N17" i="16"/>
  <c r="K17" i="16"/>
  <c r="H17" i="16"/>
  <c r="N16" i="16"/>
  <c r="K16" i="16"/>
  <c r="H16" i="16"/>
  <c r="N15" i="16"/>
  <c r="K15" i="16"/>
  <c r="H15" i="16"/>
  <c r="K14" i="16"/>
  <c r="H14" i="16"/>
  <c r="N13" i="16"/>
  <c r="K13" i="16"/>
  <c r="H13" i="16"/>
  <c r="N12" i="16"/>
  <c r="K12" i="16"/>
  <c r="H12" i="16"/>
  <c r="N11" i="16"/>
  <c r="K11" i="16"/>
  <c r="H11" i="16"/>
  <c r="N10" i="16"/>
  <c r="K10" i="16"/>
  <c r="H10" i="16"/>
  <c r="N9" i="16"/>
  <c r="K9" i="16"/>
  <c r="H9" i="16"/>
  <c r="N8" i="16"/>
  <c r="K8" i="16"/>
  <c r="H8" i="16"/>
  <c r="A1" i="16"/>
  <c r="G61" i="42"/>
  <c r="G61" i="41"/>
  <c r="F61" i="16"/>
  <c r="A1" i="13"/>
  <c r="A1" i="12"/>
  <c r="G63" i="46"/>
  <c r="G63" i="45"/>
  <c r="A1" i="6"/>
  <c r="E17" i="10"/>
  <c r="E16" i="10"/>
  <c r="E15" i="10"/>
  <c r="G63" i="41"/>
  <c r="N27" i="9"/>
  <c r="N26" i="9"/>
  <c r="N24" i="9"/>
  <c r="N22" i="9"/>
  <c r="M27" i="9"/>
  <c r="M26" i="9"/>
  <c r="M24" i="9"/>
  <c r="M22" i="9"/>
  <c r="L27" i="9"/>
  <c r="L26" i="9"/>
  <c r="L24" i="9"/>
  <c r="L22" i="9"/>
  <c r="F41" i="49"/>
  <c r="D28" i="10"/>
  <c r="G66" i="44"/>
  <c r="G67" i="46"/>
  <c r="G67" i="45"/>
  <c r="C83" i="12"/>
  <c r="C8" i="50" s="1"/>
  <c r="C18" i="50" s="1"/>
  <c r="G70" i="40"/>
  <c r="G68" i="41"/>
  <c r="G70" i="46"/>
  <c r="G71" i="46"/>
  <c r="G71" i="45"/>
  <c r="D6" i="17"/>
  <c r="I6" i="16"/>
  <c r="I32" i="6"/>
  <c r="K59" i="49" s="1"/>
  <c r="I22" i="6"/>
  <c r="I13" i="6"/>
  <c r="G74" i="40"/>
  <c r="G75" i="40"/>
  <c r="G32" i="6"/>
  <c r="J59" i="49" s="1"/>
  <c r="G22" i="6"/>
  <c r="E22" i="6"/>
  <c r="E13" i="6"/>
  <c r="F7" i="6"/>
  <c r="H7" i="6" s="1"/>
  <c r="G73" i="41"/>
  <c r="G75" i="46"/>
  <c r="G76" i="44"/>
  <c r="G76" i="41"/>
  <c r="G78" i="44"/>
  <c r="G79" i="46"/>
  <c r="G79" i="43"/>
  <c r="G80" i="41"/>
  <c r="G83" i="46" l="1"/>
  <c r="G83" i="43"/>
  <c r="G83" i="40"/>
  <c r="G83" i="39"/>
  <c r="G83" i="41"/>
  <c r="G83" i="44"/>
  <c r="G83" i="38"/>
  <c r="G83" i="45"/>
  <c r="G83" i="42"/>
  <c r="K56" i="49"/>
  <c r="K55" i="49"/>
  <c r="K7" i="49"/>
  <c r="K6" i="49"/>
  <c r="K5" i="49"/>
  <c r="F9" i="49"/>
  <c r="G18" i="13"/>
  <c r="H18" i="13" s="1"/>
  <c r="I18" i="13" s="1"/>
  <c r="J18" i="13" s="1"/>
  <c r="I56" i="49"/>
  <c r="I55" i="49"/>
  <c r="I5" i="49"/>
  <c r="I7" i="49"/>
  <c r="I6" i="49"/>
  <c r="D9" i="49"/>
  <c r="K22" i="13"/>
  <c r="F82" i="12"/>
  <c r="G82" i="12" s="1"/>
  <c r="G83" i="12" s="1"/>
  <c r="J59" i="16"/>
  <c r="K59" i="16" s="1"/>
  <c r="K60" i="16" s="1"/>
  <c r="G15" i="6" s="1"/>
  <c r="F15" i="6" s="1"/>
  <c r="E31" i="49" s="1"/>
  <c r="G7" i="10"/>
  <c r="D20" i="9" s="1"/>
  <c r="J39" i="49"/>
  <c r="F22" i="49"/>
  <c r="F43" i="49"/>
  <c r="K50" i="49"/>
  <c r="G6" i="10"/>
  <c r="K44" i="49"/>
  <c r="J50" i="49"/>
  <c r="I50" i="49"/>
  <c r="J44" i="49"/>
  <c r="I19" i="13"/>
  <c r="J19" i="13" s="1"/>
  <c r="K19" i="13" s="1"/>
  <c r="M25" i="13"/>
  <c r="L22" i="13"/>
  <c r="E17" i="13"/>
  <c r="L23" i="13"/>
  <c r="M23" i="13" s="1"/>
  <c r="H20" i="13"/>
  <c r="M24" i="13"/>
  <c r="N24" i="13" s="1"/>
  <c r="I21" i="13"/>
  <c r="I36" i="6"/>
  <c r="K27" i="49" s="1"/>
  <c r="L61" i="16"/>
  <c r="M59" i="16"/>
  <c r="N59" i="16" s="1"/>
  <c r="N60" i="16" s="1"/>
  <c r="F32" i="49"/>
  <c r="K18" i="49"/>
  <c r="K15" i="49"/>
  <c r="K14" i="49"/>
  <c r="K13" i="49"/>
  <c r="K12" i="49"/>
  <c r="F13" i="49"/>
  <c r="F34" i="49"/>
  <c r="F12" i="49"/>
  <c r="F33" i="49"/>
  <c r="E27" i="10"/>
  <c r="J12" i="49"/>
  <c r="J13" i="49"/>
  <c r="J17" i="49"/>
  <c r="K39" i="49"/>
  <c r="J18" i="49"/>
  <c r="J15" i="49"/>
  <c r="J14" i="49"/>
  <c r="H60" i="16"/>
  <c r="E15" i="6" s="1"/>
  <c r="D15" i="6" s="1"/>
  <c r="D17" i="6" s="1"/>
  <c r="D30" i="6" s="1"/>
  <c r="I14" i="49"/>
  <c r="I12" i="49"/>
  <c r="I13" i="49"/>
  <c r="I15" i="49"/>
  <c r="I18" i="49"/>
  <c r="D36" i="10"/>
  <c r="H22" i="6"/>
  <c r="E26" i="10"/>
  <c r="G5" i="10"/>
  <c r="E28" i="10"/>
  <c r="H45" i="10"/>
  <c r="G41" i="9" s="1"/>
  <c r="H40" i="10"/>
  <c r="G36" i="9" s="1"/>
  <c r="H53" i="10"/>
  <c r="G49" i="9" s="1"/>
  <c r="H49" i="10"/>
  <c r="G45" i="9" s="1"/>
  <c r="H42" i="10"/>
  <c r="G38" i="9" s="1"/>
  <c r="H48" i="10"/>
  <c r="H39" i="10"/>
  <c r="H50" i="10"/>
  <c r="H43" i="10"/>
  <c r="H44" i="10"/>
  <c r="H51" i="10"/>
  <c r="H41" i="10"/>
  <c r="H46" i="10"/>
  <c r="H52" i="10"/>
  <c r="H47" i="10"/>
  <c r="D27" i="10"/>
  <c r="D26" i="10"/>
  <c r="F6" i="16"/>
  <c r="L6" i="16"/>
  <c r="D16" i="50" l="1"/>
  <c r="B8" i="13"/>
  <c r="C8" i="13" s="1"/>
  <c r="D8" i="13" s="1"/>
  <c r="D15" i="50"/>
  <c r="B9" i="13"/>
  <c r="C9" i="13" s="1"/>
  <c r="D9" i="13" s="1"/>
  <c r="E9" i="13" s="1"/>
  <c r="D12" i="50"/>
  <c r="B12" i="13"/>
  <c r="C12" i="13" s="1"/>
  <c r="D12" i="13" s="1"/>
  <c r="E12" i="13" s="1"/>
  <c r="F12" i="13" s="1"/>
  <c r="G12" i="13" s="1"/>
  <c r="H12" i="13" s="1"/>
  <c r="D10" i="50"/>
  <c r="B14" i="13"/>
  <c r="C14" i="13" s="1"/>
  <c r="D14" i="13" s="1"/>
  <c r="E14" i="13" s="1"/>
  <c r="F14" i="13" s="1"/>
  <c r="G14" i="13" s="1"/>
  <c r="H14" i="13" s="1"/>
  <c r="I14" i="13" s="1"/>
  <c r="J14" i="13" s="1"/>
  <c r="D9" i="50"/>
  <c r="B15" i="13"/>
  <c r="D11" i="50"/>
  <c r="B13" i="13"/>
  <c r="C13" i="13" s="1"/>
  <c r="D13" i="13" s="1"/>
  <c r="E13" i="13" s="1"/>
  <c r="F13" i="13" s="1"/>
  <c r="G13" i="13" s="1"/>
  <c r="H13" i="13" s="1"/>
  <c r="I13" i="13" s="1"/>
  <c r="D14" i="50"/>
  <c r="B10" i="13"/>
  <c r="C10" i="13" s="1"/>
  <c r="D10" i="13" s="1"/>
  <c r="E10" i="13" s="1"/>
  <c r="F10" i="13" s="1"/>
  <c r="D13" i="50"/>
  <c r="B11" i="13"/>
  <c r="D17" i="50"/>
  <c r="B7" i="13"/>
  <c r="B16" i="13"/>
  <c r="C16" i="13" s="1"/>
  <c r="D8" i="50"/>
  <c r="M22" i="13"/>
  <c r="N22" i="13"/>
  <c r="O22" i="13" s="1"/>
  <c r="P22" i="13" s="1"/>
  <c r="N23" i="13"/>
  <c r="O23" i="13" s="1"/>
  <c r="P23" i="13" s="1"/>
  <c r="C7" i="13"/>
  <c r="C11" i="13"/>
  <c r="D11" i="13" s="1"/>
  <c r="E11" i="13" s="1"/>
  <c r="F11" i="13" s="1"/>
  <c r="G11" i="13" s="1"/>
  <c r="I27" i="49"/>
  <c r="L23" i="9"/>
  <c r="I17" i="49"/>
  <c r="C15" i="13"/>
  <c r="D15" i="13" s="1"/>
  <c r="E15" i="13" s="1"/>
  <c r="F15" i="13" s="1"/>
  <c r="G15" i="13" s="1"/>
  <c r="H15" i="13" s="1"/>
  <c r="I15" i="13" s="1"/>
  <c r="J15" i="13" s="1"/>
  <c r="K15" i="13" s="1"/>
  <c r="J27" i="49"/>
  <c r="M23" i="9"/>
  <c r="K17" i="49"/>
  <c r="E30" i="10"/>
  <c r="K51" i="49"/>
  <c r="J51" i="49"/>
  <c r="O24" i="13"/>
  <c r="K18" i="13"/>
  <c r="L18" i="13" s="1"/>
  <c r="M18" i="13" s="1"/>
  <c r="N18" i="13" s="1"/>
  <c r="I20" i="13"/>
  <c r="F17" i="13"/>
  <c r="L19" i="13"/>
  <c r="J21" i="13"/>
  <c r="K21" i="13" s="1"/>
  <c r="L21" i="13" s="1"/>
  <c r="N25" i="13"/>
  <c r="O25" i="13" s="1"/>
  <c r="N23" i="9"/>
  <c r="D31" i="49"/>
  <c r="F50" i="49"/>
  <c r="F51" i="49" s="1"/>
  <c r="D14" i="49"/>
  <c r="D13" i="49"/>
  <c r="D12" i="49"/>
  <c r="E29" i="10"/>
  <c r="D22" i="6"/>
  <c r="D16" i="10"/>
  <c r="D17" i="10"/>
  <c r="I15" i="6"/>
  <c r="G49" i="10"/>
  <c r="A45" i="9" s="1"/>
  <c r="I53" i="10"/>
  <c r="H49" i="9" s="1"/>
  <c r="I40" i="10"/>
  <c r="H36" i="9" s="1"/>
  <c r="G53" i="10"/>
  <c r="A49" i="9" s="1"/>
  <c r="G40" i="10"/>
  <c r="A36" i="9" s="1"/>
  <c r="G45" i="10"/>
  <c r="A41" i="9" s="1"/>
  <c r="I45" i="10"/>
  <c r="H41" i="9" s="1"/>
  <c r="G42" i="10"/>
  <c r="A38" i="9" s="1"/>
  <c r="I42" i="10"/>
  <c r="H38" i="9" s="1"/>
  <c r="I49" i="10"/>
  <c r="H45" i="9" s="1"/>
  <c r="G35" i="9"/>
  <c r="I39" i="10"/>
  <c r="H35" i="9" s="1"/>
  <c r="G39" i="10"/>
  <c r="A35" i="9" s="1"/>
  <c r="G37" i="9"/>
  <c r="G41" i="10"/>
  <c r="A37" i="9" s="1"/>
  <c r="I41" i="10"/>
  <c r="H37" i="9" s="1"/>
  <c r="G47" i="10"/>
  <c r="A43" i="9" s="1"/>
  <c r="G43" i="9"/>
  <c r="I47" i="10"/>
  <c r="H43" i="9" s="1"/>
  <c r="G52" i="10"/>
  <c r="A48" i="9" s="1"/>
  <c r="G48" i="9"/>
  <c r="I52" i="10"/>
  <c r="H48" i="9" s="1"/>
  <c r="G44" i="10"/>
  <c r="A40" i="9" s="1"/>
  <c r="I44" i="10"/>
  <c r="H40" i="9" s="1"/>
  <c r="G40" i="9"/>
  <c r="G42" i="9"/>
  <c r="I46" i="10"/>
  <c r="H42" i="9" s="1"/>
  <c r="G46" i="10"/>
  <c r="A42" i="9" s="1"/>
  <c r="G44" i="9"/>
  <c r="I48" i="10"/>
  <c r="H44" i="9" s="1"/>
  <c r="G48" i="10"/>
  <c r="A44" i="9" s="1"/>
  <c r="G51" i="10"/>
  <c r="A47" i="9" s="1"/>
  <c r="G47" i="9"/>
  <c r="I51" i="10"/>
  <c r="H47" i="9" s="1"/>
  <c r="G43" i="10"/>
  <c r="A39" i="9" s="1"/>
  <c r="I43" i="10"/>
  <c r="H39" i="9" s="1"/>
  <c r="G39" i="9"/>
  <c r="G50" i="10"/>
  <c r="A46" i="9" s="1"/>
  <c r="G46" i="9"/>
  <c r="I50" i="10"/>
  <c r="H46" i="9" s="1"/>
  <c r="D29" i="10"/>
  <c r="D30" i="10"/>
  <c r="L1" i="9" s="1"/>
  <c r="L30" i="9" s="1"/>
  <c r="D15" i="10"/>
  <c r="F22" i="6"/>
  <c r="D18" i="50" l="1"/>
  <c r="M19" i="13"/>
  <c r="N19" i="13" s="1"/>
  <c r="C27" i="13"/>
  <c r="I16" i="6" s="1"/>
  <c r="I17" i="6" s="1"/>
  <c r="I30" i="6" s="1"/>
  <c r="H15" i="6"/>
  <c r="F31" i="49" s="1"/>
  <c r="F44" i="49"/>
  <c r="E44" i="49"/>
  <c r="M21" i="13"/>
  <c r="Q23" i="13"/>
  <c r="R23" i="13" s="1"/>
  <c r="P24" i="13"/>
  <c r="J20" i="13"/>
  <c r="K20" i="13" s="1"/>
  <c r="Q22" i="13"/>
  <c r="R22" i="13" s="1"/>
  <c r="P25" i="13"/>
  <c r="Q25" i="13" s="1"/>
  <c r="G17" i="13"/>
  <c r="E50" i="49"/>
  <c r="E51" i="49" s="1"/>
  <c r="D50" i="49"/>
  <c r="D51" i="49" s="1"/>
  <c r="D16" i="13"/>
  <c r="N21" i="13" l="1"/>
  <c r="O21" i="13" s="1"/>
  <c r="R25" i="13"/>
  <c r="O19" i="13"/>
  <c r="F17" i="6"/>
  <c r="F30" i="6" s="1"/>
  <c r="H17" i="6"/>
  <c r="H30" i="6" s="1"/>
  <c r="L20" i="13"/>
  <c r="M20" i="13" s="1"/>
  <c r="H17" i="13"/>
  <c r="I17" i="13" s="1"/>
  <c r="S23" i="13"/>
  <c r="Q24" i="13"/>
  <c r="K21" i="49"/>
  <c r="K58" i="49"/>
  <c r="K11" i="49"/>
  <c r="D27" i="13"/>
  <c r="E16" i="13"/>
  <c r="S25" i="13" l="1"/>
  <c r="S24" i="13"/>
  <c r="T24" i="13" s="1"/>
  <c r="R24" i="13"/>
  <c r="R27" i="13" s="1"/>
  <c r="P21" i="13"/>
  <c r="Q21" i="13" s="1"/>
  <c r="Q27" i="13" s="1"/>
  <c r="L2" i="9"/>
  <c r="L31" i="9" s="1"/>
  <c r="G17" i="6"/>
  <c r="E17" i="6"/>
  <c r="F21" i="49"/>
  <c r="F11" i="49"/>
  <c r="F58" i="49"/>
  <c r="D33" i="10"/>
  <c r="F40" i="49"/>
  <c r="E40" i="49"/>
  <c r="N20" i="13"/>
  <c r="N27" i="13" s="1"/>
  <c r="O20" i="13"/>
  <c r="O27" i="13" s="1"/>
  <c r="J17" i="13"/>
  <c r="D11" i="49"/>
  <c r="D21" i="49"/>
  <c r="E21" i="49"/>
  <c r="E11" i="49"/>
  <c r="D14" i="10"/>
  <c r="E7" i="10"/>
  <c r="E27" i="13"/>
  <c r="F16" i="13"/>
  <c r="G16" i="13" s="1"/>
  <c r="G27" i="13" s="1"/>
  <c r="D5" i="9" l="1"/>
  <c r="H5" i="10"/>
  <c r="H6" i="10" s="1"/>
  <c r="H7" i="10" s="1"/>
  <c r="K17" i="13"/>
  <c r="L17" i="13" s="1"/>
  <c r="M17" i="13" s="1"/>
  <c r="M27" i="13" s="1"/>
  <c r="I11" i="49"/>
  <c r="E30" i="6"/>
  <c r="I58" i="49" s="1"/>
  <c r="J21" i="49"/>
  <c r="G30" i="6"/>
  <c r="J58" i="49" s="1"/>
  <c r="U25" i="13"/>
  <c r="U27" i="13" s="1"/>
  <c r="S27" i="13"/>
  <c r="P20" i="13"/>
  <c r="P27" i="13" s="1"/>
  <c r="T25" i="13"/>
  <c r="T27" i="13" s="1"/>
  <c r="J11" i="49"/>
  <c r="K40" i="49"/>
  <c r="E33" i="10"/>
  <c r="C5" i="9" s="1"/>
  <c r="J40" i="49"/>
  <c r="F7" i="10"/>
  <c r="E14" i="10"/>
  <c r="E19" i="10" s="1"/>
  <c r="G14" i="10" s="1"/>
  <c r="C14" i="9" s="1"/>
  <c r="I21" i="49"/>
  <c r="E58" i="49"/>
  <c r="F6" i="10"/>
  <c r="D19" i="10"/>
  <c r="F14" i="10" s="1"/>
  <c r="D58" i="49"/>
  <c r="F5" i="10"/>
  <c r="F27" i="13"/>
  <c r="H16" i="13"/>
  <c r="H27" i="13" s="1"/>
  <c r="G15" i="10" l="1"/>
  <c r="C15" i="9" s="1"/>
  <c r="E6" i="10"/>
  <c r="E5" i="10"/>
  <c r="G18" i="10"/>
  <c r="C18" i="9" s="1"/>
  <c r="G16" i="10"/>
  <c r="C16" i="9" s="1"/>
  <c r="G17" i="10"/>
  <c r="C17" i="9" s="1"/>
  <c r="F16" i="10"/>
  <c r="F18" i="10"/>
  <c r="D18" i="9" s="1"/>
  <c r="F15" i="10"/>
  <c r="D15" i="9" s="1"/>
  <c r="F17" i="10"/>
  <c r="D17" i="9" s="1"/>
  <c r="D14" i="9"/>
  <c r="I16" i="13"/>
  <c r="I27" i="13" s="1"/>
  <c r="G19" i="10" l="1"/>
  <c r="D16" i="9"/>
  <c r="F19" i="10"/>
  <c r="J16" i="13"/>
  <c r="J27" i="13" s="1"/>
  <c r="K16" i="13" l="1"/>
  <c r="K27" i="13" s="1"/>
  <c r="L16" i="13" l="1"/>
  <c r="L27" i="13" s="1"/>
</calcChain>
</file>

<file path=xl/sharedStrings.xml><?xml version="1.0" encoding="utf-8"?>
<sst xmlns="http://schemas.openxmlformats.org/spreadsheetml/2006/main" count="467" uniqueCount="250">
  <si>
    <t>Saudi Aramco</t>
  </si>
  <si>
    <t>KSA</t>
  </si>
  <si>
    <t>Remarks</t>
  </si>
  <si>
    <t>Company Name:</t>
  </si>
  <si>
    <t>Address:</t>
  </si>
  <si>
    <t>($US)</t>
  </si>
  <si>
    <t>Total Revenue</t>
  </si>
  <si>
    <t>Headcount</t>
  </si>
  <si>
    <t>Supplier Name</t>
  </si>
  <si>
    <t>Supplier's IKTVA Ratio</t>
  </si>
  <si>
    <t>In-Kingdom Based Purchases</t>
  </si>
  <si>
    <t>Export Sales</t>
  </si>
  <si>
    <t>Number of Saudi National Employees</t>
  </si>
  <si>
    <t>Total Saudi National Salaries, Wages, and Benefits</t>
  </si>
  <si>
    <t>Training Costs</t>
  </si>
  <si>
    <r>
      <t>Description</t>
    </r>
    <r>
      <rPr>
        <vertAlign val="superscript"/>
        <sz val="11"/>
        <color theme="0"/>
        <rFont val="Calibri"/>
        <family val="2"/>
        <scheme val="minor"/>
      </rPr>
      <t>1</t>
    </r>
  </si>
  <si>
    <t>IKTVA Ratio</t>
  </si>
  <si>
    <t>Saudization %</t>
  </si>
  <si>
    <t>Training &amp; Qualification Costs</t>
  </si>
  <si>
    <t xml:space="preserve">Total Purchases </t>
  </si>
  <si>
    <t>Average Compensation / Saudi National</t>
  </si>
  <si>
    <t>Provided</t>
  </si>
  <si>
    <t>Name:</t>
  </si>
  <si>
    <t>e-mail:</t>
  </si>
  <si>
    <t>Mobile #:</t>
  </si>
  <si>
    <t>Headcounts should be taken from year end GOSI report.</t>
  </si>
  <si>
    <r>
      <t>Total</t>
    </r>
    <r>
      <rPr>
        <b/>
        <vertAlign val="superscript"/>
        <sz val="16"/>
        <color theme="0"/>
        <rFont val="Calibri"/>
        <family val="2"/>
        <scheme val="minor"/>
      </rPr>
      <t>2</t>
    </r>
  </si>
  <si>
    <r>
      <rPr>
        <vertAlign val="superscript"/>
        <sz val="11"/>
        <color theme="1"/>
        <rFont val="Calibri"/>
        <family val="2"/>
        <scheme val="minor"/>
      </rPr>
      <t>2</t>
    </r>
    <r>
      <rPr>
        <sz val="11"/>
        <color theme="1"/>
        <rFont val="Calibri"/>
        <family val="2"/>
        <scheme val="minor"/>
      </rPr>
      <t xml:space="preserve"> In-Kingdom Based Purchases total should agree to Section 3  "Goods &amp; Services - KSA".</t>
    </r>
  </si>
  <si>
    <r>
      <rPr>
        <vertAlign val="superscript"/>
        <sz val="11"/>
        <color theme="1"/>
        <rFont val="Calibri"/>
        <family val="2"/>
        <scheme val="minor"/>
      </rPr>
      <t>1</t>
    </r>
    <r>
      <rPr>
        <sz val="11"/>
        <color theme="1"/>
        <rFont val="Calibri"/>
        <family val="2"/>
        <scheme val="minor"/>
      </rPr>
      <t xml:space="preserve"> Please list your top in-Kingdom suppliers along with their IKTVA ratio (provided by the supplier or estimated by you).  Ideally the detail provided will cover at least 70% of the total for each year.</t>
    </r>
  </si>
  <si>
    <r>
      <rPr>
        <vertAlign val="superscript"/>
        <sz val="10"/>
        <color theme="1"/>
        <rFont val="Helvetica"/>
        <family val="2"/>
      </rPr>
      <t>1</t>
    </r>
    <r>
      <rPr>
        <sz val="10"/>
        <color theme="1"/>
        <rFont val="Helvetica"/>
        <family val="2"/>
      </rPr>
      <t>Please see the IKTVA Survey Guide's instructions for clarifications and definitions.</t>
    </r>
  </si>
  <si>
    <t>Total KSA</t>
  </si>
  <si>
    <t>Exports</t>
  </si>
  <si>
    <t>Saudi Aramco % of Total</t>
  </si>
  <si>
    <t>Goods &amp; Services</t>
  </si>
  <si>
    <t>Supplier Development</t>
  </si>
  <si>
    <t>Employee Headcount</t>
  </si>
  <si>
    <t>Employee Compensation</t>
  </si>
  <si>
    <t>Supplier Development Costs</t>
  </si>
  <si>
    <t>Growth Rate</t>
  </si>
  <si>
    <t>Revenue</t>
  </si>
  <si>
    <t>Payroll $</t>
  </si>
  <si>
    <t>Average compensation</t>
  </si>
  <si>
    <t>Average training cost per trainee</t>
  </si>
  <si>
    <t>Revenue per employee</t>
  </si>
  <si>
    <t>Saudi Employees</t>
  </si>
  <si>
    <t>Total Employees</t>
  </si>
  <si>
    <t>IKTVA</t>
  </si>
  <si>
    <t>Saudization</t>
  </si>
  <si>
    <t>Questions:</t>
  </si>
  <si>
    <t>% of Total</t>
  </si>
  <si>
    <t>Employment</t>
  </si>
  <si>
    <t>Training &amp; Development</t>
  </si>
  <si>
    <t>Saudi Aramco Spend</t>
  </si>
  <si>
    <t>Total</t>
  </si>
  <si>
    <t>Saudi Aramco 3 Year Average Spend</t>
  </si>
  <si>
    <t>mm</t>
  </si>
  <si>
    <t>IKTVA Summary</t>
  </si>
  <si>
    <t>SA</t>
  </si>
  <si>
    <t>Commentary</t>
  </si>
  <si>
    <t>Five Year Trend</t>
  </si>
  <si>
    <t>A. Goods &amp; Services</t>
  </si>
  <si>
    <t>B. Employment</t>
  </si>
  <si>
    <t>D. Supplier Development</t>
  </si>
  <si>
    <t>Most Recent Saudization</t>
  </si>
  <si>
    <t>Other Key Data (mm)</t>
  </si>
  <si>
    <t>IK Capital Expenditures</t>
  </si>
  <si>
    <t>IK R&amp;D</t>
  </si>
  <si>
    <t>Headcount - Saudi</t>
  </si>
  <si>
    <t>Headcount - Total</t>
  </si>
  <si>
    <t>Top 15 In-Kingdom Suppliers</t>
  </si>
  <si>
    <t>3 Year Average</t>
  </si>
  <si>
    <t>Related Entities</t>
  </si>
  <si>
    <t>C. Training &amp; Development</t>
  </si>
  <si>
    <t>Average Compensation</t>
  </si>
  <si>
    <t>Average Total Purchases</t>
  </si>
  <si>
    <t>Average Supplier IKTVA</t>
  </si>
  <si>
    <t>Company Name</t>
  </si>
  <si>
    <t>Asset Description</t>
  </si>
  <si>
    <t>Total Purchase Price</t>
  </si>
  <si>
    <t>In-Kingdom Portion</t>
  </si>
  <si>
    <t>Total Value</t>
  </si>
  <si>
    <t>2.0 In-Kingdom Goods, Services &amp; Depreciation/Amortization</t>
  </si>
  <si>
    <t>Depreciation &amp; Amortization</t>
  </si>
  <si>
    <t xml:space="preserve">1.0 In-Kingdom (IK) Based Revenue </t>
  </si>
  <si>
    <t xml:space="preserve">Compensation amounts for the year Including salaries &amp; wages, bonuses, housing, and transportation including compensation for all Saudis, including expats.  Excludes costs related to SPSP, interns and co-ops (these costs should be included in Training &amp; Qualification). </t>
  </si>
  <si>
    <t>IK Based Customers Served by IK Operations</t>
  </si>
  <si>
    <t xml:space="preserve">IK Based Customers Served by out-of-Kingdom (OOK) Operations </t>
  </si>
  <si>
    <t>Number of Saudi participating in technical training &amp; qualification activities (both IK and OOK).</t>
  </si>
  <si>
    <t>Total Number of IK Employees (All Nationalities)</t>
  </si>
  <si>
    <t xml:space="preserve">Operating expenses related to research and development activities conducted in-Kingdom, including costs of expats and those incurred with OOK suppliers.  </t>
  </si>
  <si>
    <t>IKTVA Ratio Source (Estimated or Provided)</t>
  </si>
  <si>
    <t>Brief Description of the Types of Materials/Service Provided</t>
  </si>
  <si>
    <t>Other Assets</t>
  </si>
  <si>
    <t>See Capital Expenditures worksheet</t>
  </si>
  <si>
    <t>Total Capital Expenditures</t>
  </si>
  <si>
    <t>Totals</t>
  </si>
  <si>
    <t>IK Based Operations</t>
  </si>
  <si>
    <t>OOK Based Operations</t>
  </si>
  <si>
    <t>% of Total Revenue</t>
  </si>
  <si>
    <t>% of IK Revenue (Revenue from IK Ops + Exports)</t>
  </si>
  <si>
    <t>Total Headcount</t>
  </si>
  <si>
    <t>Saudi Headcount</t>
  </si>
  <si>
    <t>CAPEX</t>
  </si>
  <si>
    <t>R&amp;D</t>
  </si>
  <si>
    <t>3 yr avg</t>
  </si>
  <si>
    <t>% Increase</t>
  </si>
  <si>
    <t>Average KSA Revenue (3 years)</t>
  </si>
  <si>
    <t>Total KSA Revenue</t>
  </si>
  <si>
    <t>Uses Revenue (IK Ops + Exports) to Allocate Costs</t>
  </si>
  <si>
    <t>In-Kingdom Total Value Add (IKTVA) Survey</t>
  </si>
  <si>
    <t>IKTVA Ratio KSA</t>
  </si>
  <si>
    <t>IKTVA Ratio SA</t>
  </si>
  <si>
    <t>Company Contact Information</t>
  </si>
  <si>
    <t>Contact Person</t>
  </si>
  <si>
    <t>Office #:</t>
  </si>
  <si>
    <t>Sales to all IK customers (KSA includes sales to Saudi Aramco) from operations based IK.</t>
  </si>
  <si>
    <t>Sales to all IK customers from operations based OOK.</t>
  </si>
  <si>
    <t>Sales from IK operations to OOK customers.</t>
  </si>
  <si>
    <t>Costs incurred by company to support development of IK supply chain capabilities.</t>
  </si>
  <si>
    <t>Vendor ID #</t>
  </si>
  <si>
    <t>Owner-ship %</t>
  </si>
  <si>
    <t>Total Purchases from IK Suppliers</t>
  </si>
  <si>
    <t>Detail provided as a percent of total purchases from IK suppliers.</t>
  </si>
  <si>
    <t xml:space="preserve"> </t>
  </si>
  <si>
    <t xml:space="preserve">Other </t>
  </si>
  <si>
    <t>Total Purchases from OOK Suppliers</t>
  </si>
  <si>
    <t>NO</t>
  </si>
  <si>
    <t>YES</t>
  </si>
  <si>
    <t>Y/N?</t>
  </si>
  <si>
    <t xml:space="preserve">Mast </t>
  </si>
  <si>
    <t>Substructure</t>
  </si>
  <si>
    <t>Top Drive</t>
  </si>
  <si>
    <t>Drawworks</t>
  </si>
  <si>
    <t>Land</t>
  </si>
  <si>
    <t xml:space="preserve">Shale Shakers </t>
  </si>
  <si>
    <t>Travelling Block</t>
  </si>
  <si>
    <t>Crown Block</t>
  </si>
  <si>
    <t>Hook</t>
  </si>
  <si>
    <t>Deadline Anchor</t>
  </si>
  <si>
    <t>Swivel</t>
  </si>
  <si>
    <t>Rotary Table</t>
  </si>
  <si>
    <t>Brake</t>
  </si>
  <si>
    <t>Manifold</t>
  </si>
  <si>
    <t>Power Packs</t>
  </si>
  <si>
    <t>N/A</t>
  </si>
  <si>
    <t>Fiscal Year End:</t>
  </si>
  <si>
    <t>Buildings</t>
  </si>
  <si>
    <t>Purchased IK?</t>
  </si>
  <si>
    <t xml:space="preserve">Select Asset Type </t>
  </si>
  <si>
    <t>Capital Asset Additions - 2016</t>
  </si>
  <si>
    <t>Capital Asset Additions - 2015</t>
  </si>
  <si>
    <t>Capital Asset Additions - 2014</t>
  </si>
  <si>
    <t>Capital Asset Additions - 2013</t>
  </si>
  <si>
    <t>Capital Asset Additions - 2012</t>
  </si>
  <si>
    <t>Capital Asset Additions - 2011</t>
  </si>
  <si>
    <t>Capital Asset Additions - 2010</t>
  </si>
  <si>
    <t>Capital Asset Additions - 2009</t>
  </si>
  <si>
    <t>Capital Asset Additions - 2008</t>
  </si>
  <si>
    <t>Capital Asset Additions - 2007</t>
  </si>
  <si>
    <t>Commercial Registration Number</t>
  </si>
  <si>
    <t>5.0 Supplier and Customer Development</t>
  </si>
  <si>
    <t>Rotating equipment</t>
  </si>
  <si>
    <t>5.  Please complete the table below for companies that are affiliated or related (subsidiary, JV, etc.) to your company that are included in the IKTVA calculations:</t>
  </si>
  <si>
    <t>Total R&amp;D</t>
  </si>
  <si>
    <t xml:space="preserve">     IK Portion</t>
  </si>
  <si>
    <t xml:space="preserve">     OOK Portion</t>
  </si>
  <si>
    <t>Comm Reg#</t>
  </si>
  <si>
    <t>Total Research &amp; Development Expenses</t>
  </si>
  <si>
    <t>7.0 In-Kingdom Investment</t>
  </si>
  <si>
    <r>
      <t>8.0 Top In-Kingdom Suppliers</t>
    </r>
    <r>
      <rPr>
        <b/>
        <vertAlign val="superscript"/>
        <sz val="14"/>
        <color theme="1"/>
        <rFont val="Calibri"/>
        <family val="2"/>
        <scheme val="minor"/>
      </rPr>
      <t>1</t>
    </r>
  </si>
  <si>
    <t>10.0 Capital Expenditures</t>
  </si>
  <si>
    <t>11.0 Asset Depreciation &amp; Amortization</t>
  </si>
  <si>
    <t>IK Portion from Section 7</t>
  </si>
  <si>
    <t>Category</t>
  </si>
  <si>
    <t>Examples</t>
  </si>
  <si>
    <t>Water treatment, water heating, compressed air system, air conditioning, process cooling water, major electrical components (transformers, switchgear), lighting, poles, interconnect</t>
  </si>
  <si>
    <t>Support Equipment</t>
  </si>
  <si>
    <t>Cranes, stands, dollies</t>
  </si>
  <si>
    <t>Test stands, test instruments, test tooling</t>
  </si>
  <si>
    <t>Vessels, pumps, tanks, process compressors, heat transfer, etc.</t>
  </si>
  <si>
    <t>Heat treatment furnace/ equipment</t>
  </si>
  <si>
    <t>Land Improvements</t>
  </si>
  <si>
    <t>Raw real estate</t>
  </si>
  <si>
    <t>Vehicles - Light</t>
  </si>
  <si>
    <t>Vehicles - Heavy</t>
  </si>
  <si>
    <t>Trucks, vans, cars, trailers, fork lifts, etc.</t>
  </si>
  <si>
    <t>Construction equipment, semi's, mobile cranes</t>
  </si>
  <si>
    <t>IT and Telecom Equipment</t>
  </si>
  <si>
    <t>Test Equipment</t>
  </si>
  <si>
    <t>Process Equipment</t>
  </si>
  <si>
    <t>Specialty Equipment</t>
  </si>
  <si>
    <t>Drilling</t>
  </si>
  <si>
    <t>Onshore &amp; offshore rigs</t>
  </si>
  <si>
    <t>Building improvements/infrastructure</t>
  </si>
  <si>
    <t>(3 yr wtd avg)</t>
  </si>
  <si>
    <t>IKTVA Components</t>
  </si>
  <si>
    <t>IKTVA Baseline</t>
  </si>
  <si>
    <t>3 yr wgt IKTVA</t>
  </si>
  <si>
    <t>Number of Saudi National Female Employees</t>
  </si>
  <si>
    <t>Total Female Saudi National Salaries, Wages, and Benefits</t>
  </si>
  <si>
    <t>Number of Saudi females participating in technical training &amp; qualification activities (both IK and OOK).</t>
  </si>
  <si>
    <t>Training &amp; qualification expenses related to female Saudi Nationals.</t>
  </si>
  <si>
    <t>1.</t>
  </si>
  <si>
    <t>2.</t>
  </si>
  <si>
    <t>3.</t>
  </si>
  <si>
    <t>4.</t>
  </si>
  <si>
    <t>5.</t>
  </si>
  <si>
    <t>Saudi Aramco % of total</t>
  </si>
  <si>
    <t xml:space="preserve">       Please name the 5 main roles of female employees in your company.</t>
  </si>
  <si>
    <t xml:space="preserve">     Roles of Female Employees</t>
  </si>
  <si>
    <t xml:space="preserve">     Policies/initiatives to Drive Female Participation</t>
  </si>
  <si>
    <t xml:space="preserve">       Please name any policies or initiatives your company has in place to drive female participation.</t>
  </si>
  <si>
    <t xml:space="preserve">       Please name the 5 main bottlenecks your company faces for employing females.</t>
  </si>
  <si>
    <t xml:space="preserve">     Barriers to Employing Females</t>
  </si>
  <si>
    <t>Vendor ID#s</t>
  </si>
  <si>
    <t>Portion of goods and services purchased from in-Kingdom suppliers related to the revenue generated from in-Kingdom based sales (see above).  Total KSA number is derived directly from the Supplier Table tab (Section 8).</t>
  </si>
  <si>
    <t>Portion of depreciation/amortization from fixed assets acquired from  IK suppliers.  Total KSA number is derived directly from the Depreciation Tab (Section 11).</t>
  </si>
  <si>
    <t>Estimated</t>
  </si>
  <si>
    <t>Site improvements, utilities, fencing, paving, grading, concrete, infrastructure</t>
  </si>
  <si>
    <t>Open/enclosed sheds, office buildings, manufacturing facilities, warehouses, camps, portables</t>
  </si>
  <si>
    <t xml:space="preserve"> Manufacturing Equipment</t>
  </si>
  <si>
    <t>Lathes, milling machines, CNC, grinders, rolling mills, welders, coating equipment, tooling, etc.</t>
  </si>
  <si>
    <t>Computers, copiers, telephone switches</t>
  </si>
  <si>
    <t>Other</t>
  </si>
  <si>
    <t>9.0 Top 15 Out of-Kingdom Suppliers</t>
  </si>
  <si>
    <t>3.0 Saudi Compensation</t>
  </si>
  <si>
    <t>4.0 Training &amp; Development of Saudis</t>
  </si>
  <si>
    <t>Training &amp; Development Costs</t>
  </si>
  <si>
    <t>Training, development and qualification expenses related to  Saudi Nationals.</t>
  </si>
  <si>
    <t>6.0 Research &amp; Development</t>
  </si>
  <si>
    <t>Female Payroll</t>
  </si>
  <si>
    <t>Training &amp; Development of Female Workforce</t>
  </si>
  <si>
    <t>Additional Information</t>
  </si>
  <si>
    <t>Research &amp; Development</t>
  </si>
  <si>
    <t>r.  Research &amp; Development</t>
  </si>
  <si>
    <t>Saudi Payroll</t>
  </si>
  <si>
    <t>Training Headount</t>
  </si>
  <si>
    <t>Year</t>
  </si>
  <si>
    <t>2014-2016</t>
  </si>
  <si>
    <t>Saudi Aramco Average Annual Spend (3 yr):</t>
  </si>
  <si>
    <t>Annual Average IKTVA$ (3 yr):</t>
  </si>
  <si>
    <t>No</t>
  </si>
  <si>
    <t>Yes</t>
  </si>
  <si>
    <t>Name of Company</t>
  </si>
  <si>
    <t>12.0 Female Employment</t>
  </si>
  <si>
    <t>10.0 Capital Expenditure Additions</t>
  </si>
  <si>
    <t xml:space="preserve">Compensation amounts for the year Including salaries &amp; wages, bonuses, housing, and transportation including compensation for all Saudis, including Saudis working OOK.  Excludes costs related to SPSP, interns and co-ops (these costs should be included in Training &amp; Qualification). </t>
  </si>
  <si>
    <t>Total Additions</t>
  </si>
  <si>
    <t>Co-Owner Name</t>
  </si>
  <si>
    <t>Baseline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</si>
</sst>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
    <numFmt numFmtId="167" formatCode="_(&quot;$&quot;* #,##0.0_);_(&quot;$&quot;* \(#,##0.0\);_(&quot;$&quot;* &quot;-&quot;??_);_(@_)"/>
    <numFmt numFmtId="168" formatCode="[$-409]d\-mmm;@"/>
    <numFmt numFmtId="169" formatCode="[$-409]mmmm\ d\,\ yyyy;@"/>
    <numFmt numFmtId="170" formatCode="#,##0.0_);[Red]\(#,##0.0\)"/>
  </numFmts>
  <fonts count="38" x14ac:knownFonts="1">
    <font>
      <sz val="11"/>
      <color theme="1"/>
      <name val="Calibri"/>
      <family val="2"/>
      <scheme val="minor"/>
    </font>
    <font>
      <b/>
      <sz val="16"/>
      <color theme="1"/>
      <name val="Calibri"/>
      <family val="2"/>
      <scheme val="minor"/>
    </font>
    <font>
      <b/>
      <sz val="12"/>
      <color theme="0"/>
      <name val="Calibri"/>
      <family val="2"/>
      <scheme val="minor"/>
    </font>
    <font>
      <b/>
      <sz val="12"/>
      <color theme="1"/>
      <name val="Calibri"/>
      <family val="2"/>
      <scheme val="minor"/>
    </font>
    <font>
      <sz val="10"/>
      <color theme="1"/>
      <name val="Helvetica"/>
      <family val="2"/>
    </font>
    <font>
      <sz val="12"/>
      <color theme="1"/>
      <name val="Calibri"/>
      <family val="2"/>
      <scheme val="minor"/>
    </font>
    <font>
      <sz val="10"/>
      <color theme="1"/>
      <name val="Helvetica"/>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b/>
      <sz val="20"/>
      <color theme="1"/>
      <name val="Calibri"/>
      <family val="2"/>
      <scheme val="minor"/>
    </font>
    <font>
      <vertAlign val="superscript"/>
      <sz val="11"/>
      <color theme="0"/>
      <name val="Calibri"/>
      <family val="2"/>
      <scheme val="minor"/>
    </font>
    <font>
      <vertAlign val="superscript"/>
      <sz val="10"/>
      <color theme="1"/>
      <name val="Helvetica"/>
      <family val="2"/>
    </font>
    <font>
      <b/>
      <sz val="12"/>
      <color theme="0"/>
      <name val="Helvetica"/>
      <family val="2"/>
    </font>
    <font>
      <b/>
      <sz val="16"/>
      <color theme="0"/>
      <name val="Calibri"/>
      <family val="2"/>
      <scheme val="minor"/>
    </font>
    <font>
      <b/>
      <vertAlign val="superscript"/>
      <sz val="16"/>
      <color theme="0"/>
      <name val="Calibri"/>
      <family val="2"/>
      <scheme val="minor"/>
    </font>
    <font>
      <b/>
      <sz val="11"/>
      <name val="Calibri"/>
      <family val="2"/>
      <scheme val="minor"/>
    </font>
    <font>
      <sz val="11"/>
      <name val="Calibri"/>
      <family val="2"/>
      <scheme val="minor"/>
    </font>
    <font>
      <b/>
      <i/>
      <sz val="12"/>
      <color theme="1"/>
      <name val="Calibri"/>
      <family val="2"/>
      <scheme val="minor"/>
    </font>
    <font>
      <b/>
      <vertAlign val="superscript"/>
      <sz val="14"/>
      <color theme="1"/>
      <name val="Calibri"/>
      <family val="2"/>
      <scheme val="minor"/>
    </font>
    <font>
      <sz val="8"/>
      <color theme="1"/>
      <name val="Calibri"/>
      <family val="2"/>
      <scheme val="minor"/>
    </font>
    <font>
      <sz val="11"/>
      <color theme="0"/>
      <name val="Calibri"/>
      <family val="2"/>
      <scheme val="minor"/>
    </font>
    <font>
      <sz val="14"/>
      <color theme="0"/>
      <name val="Calibri"/>
      <family val="2"/>
      <scheme val="minor"/>
    </font>
    <font>
      <sz val="16"/>
      <color theme="1"/>
      <name val="Calibri"/>
      <family val="2"/>
      <scheme val="minor"/>
    </font>
    <font>
      <sz val="11"/>
      <color theme="1"/>
      <name val="Calibri"/>
      <family val="2"/>
    </font>
    <font>
      <sz val="14"/>
      <color theme="1"/>
      <name val="Calibri"/>
      <family val="2"/>
      <scheme val="minor"/>
    </font>
    <font>
      <sz val="18"/>
      <color theme="0"/>
      <name val="Calibri"/>
      <family val="2"/>
      <scheme val="minor"/>
    </font>
    <font>
      <b/>
      <sz val="14"/>
      <color theme="0"/>
      <name val="Calibri"/>
      <family val="2"/>
      <scheme val="minor"/>
    </font>
    <font>
      <b/>
      <sz val="18"/>
      <color theme="0"/>
      <name val="Calibri"/>
      <family val="2"/>
      <scheme val="minor"/>
    </font>
    <font>
      <b/>
      <sz val="18"/>
      <color theme="1"/>
      <name val="Calibri"/>
      <family val="2"/>
      <scheme val="minor"/>
    </font>
    <font>
      <sz val="9"/>
      <color theme="1"/>
      <name val="Calibri"/>
      <family val="2"/>
      <scheme val="minor"/>
    </font>
    <font>
      <b/>
      <sz val="8"/>
      <color theme="1"/>
      <name val="Calibri"/>
      <family val="2"/>
      <scheme val="minor"/>
    </font>
    <font>
      <sz val="11"/>
      <color rgb="FF002060"/>
      <name val="Calibri"/>
      <family val="2"/>
      <scheme val="minor"/>
    </font>
    <font>
      <b/>
      <sz val="11"/>
      <color rgb="FF002060"/>
      <name val="Calibri"/>
      <family val="2"/>
      <scheme val="minor"/>
    </font>
    <font>
      <sz val="12"/>
      <color theme="0"/>
      <name val="Calibri"/>
      <family val="2"/>
      <scheme val="minor"/>
    </font>
    <font>
      <sz val="11"/>
      <color rgb="FF000000"/>
      <name val="Calibri"/>
      <family val="2"/>
    </font>
  </fonts>
  <fills count="13">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249977111117893"/>
        <bgColor indexed="64"/>
      </patternFill>
    </fill>
    <fill>
      <patternFill patternType="darkDown">
        <fgColor theme="3" tint="0.39994506668294322"/>
        <bgColor theme="3" tint="-0.249977111117893"/>
      </patternFill>
    </fill>
    <fill>
      <patternFill patternType="darkDown">
        <fgColor theme="3" tint="-0.24994659260841701"/>
        <bgColor theme="3" tint="0.39991454817346722"/>
      </patternFill>
    </fill>
    <fill>
      <patternFill patternType="solid">
        <fgColor rgb="FFDCE6F1"/>
        <bgColor indexed="64"/>
      </patternFill>
    </fill>
    <fill>
      <patternFill patternType="solid">
        <fgColor rgb="FF002060"/>
        <bgColor indexed="64"/>
      </patternFill>
    </fill>
    <fill>
      <patternFill patternType="solid">
        <fgColor rgb="FF0070C0"/>
        <bgColor indexed="64"/>
      </patternFill>
    </fill>
    <fill>
      <patternFill patternType="solid">
        <fgColor theme="5"/>
        <bgColor indexed="64"/>
      </patternFill>
    </fill>
    <fill>
      <patternFill patternType="solid">
        <fgColor theme="3"/>
        <bgColor theme="4"/>
      </patternFill>
    </fill>
  </fills>
  <borders count="9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theme="4"/>
      </left>
      <right style="thin">
        <color theme="4"/>
      </right>
      <top style="thin">
        <color theme="4"/>
      </top>
      <bottom style="thin">
        <color theme="4"/>
      </bottom>
      <diagonal/>
    </border>
    <border>
      <left/>
      <right/>
      <top style="thin">
        <color theme="0" tint="-0.34998626667073579"/>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bottom style="thin">
        <color theme="0"/>
      </bottom>
      <diagonal/>
    </border>
    <border>
      <left/>
      <right style="medium">
        <color indexed="64"/>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top style="thin">
        <color theme="0"/>
      </top>
      <bottom/>
      <diagonal/>
    </border>
    <border>
      <left style="thin">
        <color theme="4"/>
      </left>
      <right/>
      <top/>
      <bottom style="thin">
        <color theme="4"/>
      </bottom>
      <diagonal/>
    </border>
    <border>
      <left style="thin">
        <color theme="0"/>
      </left>
      <right/>
      <top/>
      <bottom style="thin">
        <color theme="0"/>
      </bottom>
      <diagonal/>
    </border>
    <border>
      <left style="thin">
        <color theme="0"/>
      </left>
      <right/>
      <top style="thin">
        <color theme="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4"/>
      </left>
      <right style="thin">
        <color theme="4"/>
      </right>
      <top/>
      <bottom style="thin">
        <color theme="4"/>
      </bottom>
      <diagonal/>
    </border>
    <border>
      <left/>
      <right style="thin">
        <color theme="0"/>
      </right>
      <top style="thin">
        <color theme="0"/>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medium">
        <color indexed="64"/>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cellStyleXfs>
  <cellXfs count="379">
    <xf numFmtId="0" fontId="0" fillId="0" borderId="0" xfId="0"/>
    <xf numFmtId="0" fontId="1" fillId="0" borderId="0" xfId="0" applyFont="1" applyAlignment="1"/>
    <xf numFmtId="0" fontId="18" fillId="3" borderId="23" xfId="0" applyFont="1" applyFill="1" applyBorder="1" applyAlignment="1" applyProtection="1">
      <alignment vertical="top"/>
      <protection locked="0"/>
    </xf>
    <xf numFmtId="0" fontId="19" fillId="0" borderId="20" xfId="0" applyFont="1" applyBorder="1" applyAlignment="1" applyProtection="1">
      <alignment horizontal="center" vertical="top"/>
      <protection locked="0"/>
    </xf>
    <xf numFmtId="0" fontId="19" fillId="3" borderId="20" xfId="0" applyFont="1" applyFill="1" applyBorder="1" applyAlignment="1" applyProtection="1">
      <alignment horizontal="center" vertical="top"/>
      <protection locked="0"/>
    </xf>
    <xf numFmtId="0" fontId="0" fillId="0" borderId="0" xfId="0"/>
    <xf numFmtId="164" fontId="0" fillId="0" borderId="0" xfId="1" applyNumberFormat="1" applyFont="1"/>
    <xf numFmtId="9" fontId="0" fillId="0" borderId="20" xfId="0" applyNumberFormat="1" applyFont="1" applyBorder="1" applyAlignment="1" applyProtection="1">
      <alignment horizontal="center" vertical="top"/>
      <protection locked="0"/>
    </xf>
    <xf numFmtId="9" fontId="0" fillId="3" borderId="20" xfId="0" applyNumberFormat="1" applyFont="1" applyFill="1" applyBorder="1" applyAlignment="1" applyProtection="1">
      <alignment horizontal="center" vertical="top"/>
      <protection locked="0"/>
    </xf>
    <xf numFmtId="0" fontId="9" fillId="0" borderId="0" xfId="0" applyFont="1"/>
    <xf numFmtId="0" fontId="9" fillId="9" borderId="0" xfId="0" applyFont="1" applyFill="1"/>
    <xf numFmtId="0" fontId="0" fillId="9" borderId="0" xfId="0" applyFill="1"/>
    <xf numFmtId="165" fontId="0" fillId="0" borderId="0" xfId="2" applyNumberFormat="1" applyFont="1" applyAlignment="1">
      <alignment horizontal="right"/>
    </xf>
    <xf numFmtId="0" fontId="0" fillId="0" borderId="0" xfId="0" applyAlignment="1">
      <alignment horizontal="center"/>
    </xf>
    <xf numFmtId="6" fontId="0" fillId="0" borderId="0" xfId="0" applyNumberFormat="1"/>
    <xf numFmtId="164" fontId="0" fillId="0" borderId="0" xfId="0" applyNumberFormat="1"/>
    <xf numFmtId="9" fontId="0" fillId="0" borderId="0" xfId="0" applyNumberFormat="1"/>
    <xf numFmtId="9" fontId="0" fillId="0" borderId="0" xfId="2" applyFont="1"/>
    <xf numFmtId="0" fontId="9" fillId="0" borderId="13" xfId="0" applyFont="1" applyBorder="1"/>
    <xf numFmtId="0" fontId="0" fillId="0" borderId="13" xfId="0" applyBorder="1"/>
    <xf numFmtId="0" fontId="1" fillId="0" borderId="51" xfId="0" applyFont="1" applyBorder="1" applyAlignment="1" applyProtection="1">
      <alignment horizontal="left"/>
      <protection locked="0"/>
    </xf>
    <xf numFmtId="0" fontId="1" fillId="0" borderId="55" xfId="0" applyFont="1" applyBorder="1" applyAlignment="1" applyProtection="1">
      <alignment horizontal="left"/>
      <protection locked="0"/>
    </xf>
    <xf numFmtId="0" fontId="0" fillId="0" borderId="0" xfId="0" applyNumberFormat="1"/>
    <xf numFmtId="6" fontId="0" fillId="8" borderId="20" xfId="0" applyNumberFormat="1" applyFont="1" applyFill="1" applyBorder="1" applyAlignment="1" applyProtection="1">
      <alignment horizontal="center" vertical="top"/>
      <protection locked="0"/>
    </xf>
    <xf numFmtId="169" fontId="1" fillId="0" borderId="53" xfId="0" applyNumberFormat="1" applyFont="1" applyBorder="1" applyAlignment="1" applyProtection="1">
      <alignment horizontal="left"/>
      <protection locked="0"/>
    </xf>
    <xf numFmtId="6" fontId="0" fillId="8" borderId="20" xfId="0" applyNumberFormat="1" applyFont="1" applyFill="1" applyBorder="1" applyAlignment="1" applyProtection="1">
      <alignment horizontal="right" vertical="top"/>
    </xf>
    <xf numFmtId="6" fontId="34" fillId="0" borderId="5" xfId="0" applyNumberFormat="1" applyFont="1" applyBorder="1" applyAlignment="1" applyProtection="1">
      <alignment horizontal="right" vertical="center"/>
      <protection locked="0"/>
    </xf>
    <xf numFmtId="6" fontId="34" fillId="0" borderId="6" xfId="0" applyNumberFormat="1" applyFont="1" applyBorder="1" applyAlignment="1" applyProtection="1">
      <alignment horizontal="right" vertical="center"/>
      <protection locked="0"/>
    </xf>
    <xf numFmtId="38" fontId="34" fillId="0" borderId="7" xfId="0" applyNumberFormat="1" applyFont="1" applyBorder="1" applyAlignment="1" applyProtection="1">
      <alignment horizontal="center" vertical="center"/>
      <protection locked="0"/>
    </xf>
    <xf numFmtId="38" fontId="34" fillId="0" borderId="6" xfId="0" applyNumberFormat="1" applyFont="1" applyBorder="1" applyAlignment="1" applyProtection="1">
      <alignment horizontal="center" vertical="center"/>
      <protection locked="0"/>
    </xf>
    <xf numFmtId="38" fontId="34" fillId="0" borderId="10" xfId="0" applyNumberFormat="1"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5" fillId="0" borderId="23" xfId="0" applyFont="1" applyBorder="1" applyAlignment="1" applyProtection="1">
      <alignment vertical="top"/>
      <protection locked="0"/>
    </xf>
    <xf numFmtId="0" fontId="35" fillId="3" borderId="23" xfId="0" applyFont="1" applyFill="1" applyBorder="1" applyAlignment="1" applyProtection="1">
      <alignment vertical="top"/>
      <protection locked="0"/>
    </xf>
    <xf numFmtId="6" fontId="34" fillId="3" borderId="20" xfId="0" applyNumberFormat="1" applyFont="1" applyFill="1" applyBorder="1" applyAlignment="1" applyProtection="1">
      <alignment horizontal="right" vertical="top"/>
      <protection locked="0"/>
    </xf>
    <xf numFmtId="6" fontId="34" fillId="0" borderId="20" xfId="0" applyNumberFormat="1" applyFont="1" applyBorder="1" applyAlignment="1" applyProtection="1">
      <alignment horizontal="right" vertical="top"/>
      <protection locked="0"/>
    </xf>
    <xf numFmtId="9" fontId="34" fillId="0" borderId="20" xfId="0" applyNumberFormat="1" applyFont="1" applyBorder="1" applyAlignment="1" applyProtection="1">
      <alignment horizontal="center" vertical="top"/>
      <protection locked="0"/>
    </xf>
    <xf numFmtId="9" fontId="34" fillId="3" borderId="20" xfId="0" applyNumberFormat="1" applyFont="1" applyFill="1" applyBorder="1" applyAlignment="1" applyProtection="1">
      <alignment horizontal="center" vertical="top"/>
      <protection locked="0"/>
    </xf>
    <xf numFmtId="6" fontId="34" fillId="0" borderId="20" xfId="0" applyNumberFormat="1" applyFont="1" applyBorder="1" applyAlignment="1" applyProtection="1">
      <alignment horizontal="center" vertical="top"/>
      <protection locked="0"/>
    </xf>
    <xf numFmtId="6" fontId="34" fillId="3" borderId="20" xfId="0" applyNumberFormat="1" applyFont="1" applyFill="1" applyBorder="1" applyAlignment="1" applyProtection="1">
      <alignment horizontal="center" vertical="top"/>
      <protection locked="0"/>
    </xf>
    <xf numFmtId="6" fontId="34" fillId="8" borderId="20" xfId="0" applyNumberFormat="1" applyFont="1" applyFill="1" applyBorder="1" applyAlignment="1" applyProtection="1">
      <alignment horizontal="right" vertical="top"/>
      <protection locked="0"/>
    </xf>
    <xf numFmtId="6" fontId="34" fillId="0" borderId="0" xfId="0" applyNumberFormat="1" applyFont="1" applyBorder="1" applyAlignment="1" applyProtection="1">
      <alignment horizontal="right"/>
      <protection locked="0"/>
    </xf>
    <xf numFmtId="6" fontId="34" fillId="0" borderId="80" xfId="0" applyNumberFormat="1" applyFont="1" applyBorder="1" applyAlignment="1" applyProtection="1">
      <alignment horizontal="right"/>
      <protection locked="0"/>
    </xf>
    <xf numFmtId="0" fontId="1" fillId="0" borderId="82" xfId="0" applyFont="1" applyFill="1" applyBorder="1" applyAlignment="1" applyProtection="1">
      <protection locked="0"/>
    </xf>
    <xf numFmtId="0" fontId="0" fillId="0" borderId="85" xfId="0" applyBorder="1" applyAlignment="1">
      <alignment vertical="center" wrapText="1"/>
    </xf>
    <xf numFmtId="0" fontId="0" fillId="0" borderId="84" xfId="0" applyBorder="1" applyAlignment="1">
      <alignment vertical="center"/>
    </xf>
    <xf numFmtId="0" fontId="36" fillId="10" borderId="34" xfId="0" applyFont="1" applyFill="1" applyBorder="1" applyAlignment="1">
      <alignment horizontal="center" vertical="center"/>
    </xf>
    <xf numFmtId="0" fontId="36" fillId="10" borderId="83" xfId="0" applyFont="1" applyFill="1" applyBorder="1" applyAlignment="1">
      <alignment horizontal="center" vertical="center"/>
    </xf>
    <xf numFmtId="9" fontId="0" fillId="0" borderId="85" xfId="2" applyFont="1" applyBorder="1" applyAlignment="1">
      <alignment vertical="center" wrapText="1"/>
    </xf>
    <xf numFmtId="0" fontId="0" fillId="0" borderId="84" xfId="0" applyBorder="1" applyAlignment="1">
      <alignment vertical="center" wrapText="1"/>
    </xf>
    <xf numFmtId="0" fontId="35" fillId="0" borderId="23" xfId="0" applyFont="1" applyBorder="1" applyAlignment="1" applyProtection="1">
      <alignment horizontal="left" vertical="top"/>
      <protection locked="0"/>
    </xf>
    <xf numFmtId="0" fontId="35" fillId="3" borderId="23" xfId="0" applyFont="1" applyFill="1" applyBorder="1" applyAlignment="1" applyProtection="1">
      <alignment horizontal="left" vertical="top"/>
      <protection locked="0"/>
    </xf>
    <xf numFmtId="0" fontId="18" fillId="8" borderId="23" xfId="0" applyFont="1" applyFill="1" applyBorder="1" applyAlignment="1" applyProtection="1">
      <alignment horizontal="left" vertical="top" indent="1"/>
      <protection locked="0"/>
    </xf>
    <xf numFmtId="0" fontId="16" fillId="5" borderId="13" xfId="0" applyFont="1" applyFill="1" applyBorder="1" applyAlignment="1" applyProtection="1">
      <alignment horizontal="left"/>
    </xf>
    <xf numFmtId="0" fontId="16" fillId="5" borderId="13" xfId="0" applyFont="1" applyFill="1" applyBorder="1" applyProtection="1"/>
    <xf numFmtId="6" fontId="8" fillId="5" borderId="13" xfId="0" applyNumberFormat="1" applyFont="1" applyFill="1" applyBorder="1" applyAlignment="1" applyProtection="1">
      <alignment horizontal="center"/>
    </xf>
    <xf numFmtId="0" fontId="16" fillId="5" borderId="13" xfId="0" applyFont="1" applyFill="1" applyBorder="1" applyAlignment="1" applyProtection="1">
      <alignment horizontal="center"/>
    </xf>
    <xf numFmtId="6" fontId="8" fillId="5" borderId="13" xfId="0" applyNumberFormat="1" applyFont="1" applyFill="1" applyBorder="1" applyAlignment="1" applyProtection="1">
      <alignment horizontal="right"/>
    </xf>
    <xf numFmtId="0" fontId="0" fillId="0" borderId="0" xfId="0" applyProtection="1"/>
    <xf numFmtId="0" fontId="22" fillId="0" borderId="12" xfId="0" applyFont="1" applyBorder="1" applyAlignment="1" applyProtection="1"/>
    <xf numFmtId="0" fontId="22" fillId="0" borderId="0" xfId="0" applyFont="1" applyBorder="1" applyAlignment="1" applyProtection="1"/>
    <xf numFmtId="0" fontId="22" fillId="0" borderId="0" xfId="0" applyFont="1" applyProtection="1"/>
    <xf numFmtId="9" fontId="22" fillId="0" borderId="0" xfId="2" applyFont="1" applyAlignment="1" applyProtection="1">
      <alignment horizontal="right"/>
    </xf>
    <xf numFmtId="0" fontId="0" fillId="0" borderId="0" xfId="0" applyBorder="1" applyAlignment="1" applyProtection="1"/>
    <xf numFmtId="6" fontId="0" fillId="0" borderId="0" xfId="0" applyNumberFormat="1" applyAlignment="1" applyProtection="1">
      <alignment horizontal="right"/>
    </xf>
    <xf numFmtId="0" fontId="0" fillId="0" borderId="0" xfId="0" quotePrefix="1" applyFont="1" applyAlignment="1" applyProtection="1">
      <alignment vertical="center"/>
    </xf>
    <xf numFmtId="0" fontId="0" fillId="0" borderId="0" xfId="0" applyAlignment="1" applyProtection="1">
      <alignment vertical="center"/>
    </xf>
    <xf numFmtId="0" fontId="0" fillId="0" borderId="0" xfId="0" applyAlignment="1" applyProtection="1"/>
    <xf numFmtId="0" fontId="0" fillId="0" borderId="0" xfId="0" applyAlignment="1" applyProtection="1">
      <alignment vertical="top" wrapText="1"/>
    </xf>
    <xf numFmtId="9" fontId="19" fillId="3" borderId="20" xfId="0" applyNumberFormat="1" applyFont="1" applyFill="1" applyBorder="1" applyAlignment="1" applyProtection="1">
      <alignment horizontal="center" vertical="top"/>
    </xf>
    <xf numFmtId="6" fontId="0" fillId="0" borderId="20" xfId="0" applyNumberFormat="1" applyFont="1" applyBorder="1" applyAlignment="1" applyProtection="1">
      <alignment horizontal="right" vertical="top"/>
    </xf>
    <xf numFmtId="6" fontId="0" fillId="3" borderId="20" xfId="0" applyNumberFormat="1" applyFont="1" applyFill="1" applyBorder="1" applyAlignment="1" applyProtection="1">
      <alignment horizontal="right" vertical="top"/>
    </xf>
    <xf numFmtId="0" fontId="3" fillId="0" borderId="0" xfId="0" applyFont="1" applyAlignment="1" applyProtection="1">
      <alignment horizontal="left"/>
    </xf>
    <xf numFmtId="0" fontId="3" fillId="0" borderId="0" xfId="0" applyFont="1" applyAlignment="1" applyProtection="1"/>
    <xf numFmtId="0" fontId="1" fillId="0" borderId="0" xfId="0" applyFont="1" applyAlignment="1" applyProtection="1">
      <alignment horizontal="left"/>
    </xf>
    <xf numFmtId="164" fontId="1" fillId="0" borderId="0" xfId="1" applyNumberFormat="1" applyFont="1" applyAlignment="1" applyProtection="1">
      <alignment horizontal="left"/>
    </xf>
    <xf numFmtId="0" fontId="10" fillId="0" borderId="0" xfId="0" applyFont="1" applyAlignment="1" applyProtection="1">
      <alignment horizontal="left"/>
    </xf>
    <xf numFmtId="0" fontId="16" fillId="2" borderId="38" xfId="0" applyFont="1" applyFill="1" applyBorder="1" applyAlignment="1" applyProtection="1">
      <alignment horizontal="center" vertical="center"/>
    </xf>
    <xf numFmtId="164" fontId="8" fillId="12" borderId="73" xfId="1" applyNumberFormat="1" applyFont="1" applyFill="1" applyBorder="1" applyAlignment="1" applyProtection="1">
      <alignment horizontal="center" vertical="center" wrapText="1"/>
    </xf>
    <xf numFmtId="164" fontId="8" fillId="12" borderId="19" xfId="1" applyNumberFormat="1" applyFont="1" applyFill="1" applyBorder="1" applyAlignment="1" applyProtection="1">
      <alignment horizontal="center" vertical="center" wrapText="1"/>
    </xf>
    <xf numFmtId="0" fontId="1" fillId="0" borderId="0" xfId="0" applyFont="1" applyAlignment="1" applyProtection="1"/>
    <xf numFmtId="0" fontId="1" fillId="0" borderId="0" xfId="0" applyFont="1" applyProtection="1"/>
    <xf numFmtId="0" fontId="0" fillId="0" borderId="0" xfId="0" applyAlignment="1" applyProtection="1">
      <alignment horizontal="right"/>
    </xf>
    <xf numFmtId="168" fontId="1" fillId="0" borderId="0" xfId="0" applyNumberFormat="1" applyFont="1" applyAlignment="1" applyProtection="1">
      <alignment horizontal="left"/>
    </xf>
    <xf numFmtId="0" fontId="2" fillId="2" borderId="17"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3" fillId="0" borderId="0" xfId="0" applyFont="1" applyAlignment="1" applyProtection="1">
      <alignment horizontal="left" vertical="center" wrapText="1" indent="1"/>
    </xf>
    <xf numFmtId="0" fontId="0" fillId="7" borderId="7" xfId="0" applyFill="1" applyBorder="1" applyProtection="1"/>
    <xf numFmtId="0" fontId="0" fillId="7" borderId="8" xfId="0" applyFill="1" applyBorder="1" applyProtection="1"/>
    <xf numFmtId="0" fontId="9" fillId="0" borderId="0" xfId="0" applyFont="1" applyProtection="1"/>
    <xf numFmtId="0" fontId="15" fillId="5" borderId="0" xfId="0" applyFont="1" applyFill="1" applyAlignment="1" applyProtection="1">
      <alignment horizontal="left" vertical="center" wrapText="1" indent="1"/>
    </xf>
    <xf numFmtId="9" fontId="2" fillId="5" borderId="0" xfId="2" applyNumberFormat="1" applyFont="1" applyFill="1" applyAlignment="1" applyProtection="1">
      <alignment horizontal="center"/>
    </xf>
    <xf numFmtId="0" fontId="2" fillId="5" borderId="14" xfId="0" applyFont="1" applyFill="1" applyBorder="1" applyAlignment="1" applyProtection="1">
      <alignment horizontal="left" vertical="center" wrapText="1"/>
    </xf>
    <xf numFmtId="0" fontId="2" fillId="5" borderId="15" xfId="0" applyFont="1" applyFill="1" applyBorder="1" applyAlignment="1" applyProtection="1">
      <alignment horizontal="left" vertical="center" wrapText="1"/>
    </xf>
    <xf numFmtId="0" fontId="2" fillId="5" borderId="16" xfId="0" applyFont="1" applyFill="1" applyBorder="1" applyAlignment="1" applyProtection="1">
      <alignment horizontal="left" vertical="center" wrapText="1"/>
    </xf>
    <xf numFmtId="6" fontId="0" fillId="0" borderId="0" xfId="0" applyNumberFormat="1" applyProtection="1"/>
    <xf numFmtId="0" fontId="5" fillId="0" borderId="58" xfId="0" applyFont="1" applyBorder="1" applyAlignment="1" applyProtection="1">
      <alignment horizontal="left" vertical="center" wrapText="1" indent="1"/>
    </xf>
    <xf numFmtId="0" fontId="5" fillId="0" borderId="61" xfId="0" applyFont="1" applyBorder="1" applyAlignment="1" applyProtection="1">
      <alignment horizontal="left" vertical="center" wrapText="1" indent="1"/>
    </xf>
    <xf numFmtId="0" fontId="3" fillId="4" borderId="15" xfId="0" applyFont="1" applyFill="1" applyBorder="1" applyAlignment="1" applyProtection="1">
      <alignment horizontal="left" vertical="center" wrapText="1" indent="1"/>
    </xf>
    <xf numFmtId="0" fontId="5" fillId="0" borderId="58" xfId="0" applyFont="1" applyBorder="1" applyAlignment="1" applyProtection="1">
      <alignment vertical="center" wrapText="1"/>
    </xf>
    <xf numFmtId="0" fontId="5" fillId="0" borderId="61" xfId="0" applyFont="1" applyBorder="1" applyAlignment="1" applyProtection="1">
      <alignment horizontal="left" vertical="center" wrapText="1"/>
    </xf>
    <xf numFmtId="0" fontId="6" fillId="4" borderId="15" xfId="0" applyFont="1" applyFill="1" applyBorder="1" applyAlignment="1" applyProtection="1">
      <alignment horizontal="left" vertical="center" wrapText="1" indent="1"/>
    </xf>
    <xf numFmtId="0" fontId="10" fillId="0" borderId="12" xfId="0" applyFont="1" applyBorder="1" applyAlignment="1" applyProtection="1">
      <alignment vertical="center"/>
    </xf>
    <xf numFmtId="0" fontId="5" fillId="4" borderId="15" xfId="0" applyFont="1" applyFill="1" applyBorder="1" applyAlignment="1" applyProtection="1">
      <alignment horizontal="left" vertical="center" wrapText="1" indent="1"/>
    </xf>
    <xf numFmtId="0" fontId="5" fillId="0" borderId="62" xfId="0" applyFont="1" applyBorder="1" applyAlignment="1" applyProtection="1">
      <alignment horizontal="left" vertical="center" wrapText="1" indent="1"/>
    </xf>
    <xf numFmtId="0" fontId="5" fillId="0" borderId="63"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2"/>
    </xf>
    <xf numFmtId="0" fontId="5" fillId="0" borderId="76" xfId="0" applyFont="1" applyBorder="1" applyAlignment="1" applyProtection="1">
      <alignment horizontal="left" vertical="center" wrapText="1" indent="2"/>
    </xf>
    <xf numFmtId="0" fontId="5" fillId="0" borderId="79" xfId="0" applyFont="1" applyBorder="1" applyAlignment="1" applyProtection="1">
      <alignment horizontal="left" vertical="center" wrapText="1" indent="1"/>
    </xf>
    <xf numFmtId="0" fontId="0" fillId="6" borderId="5" xfId="0" applyFill="1" applyBorder="1" applyProtection="1"/>
    <xf numFmtId="0" fontId="0" fillId="6" borderId="0" xfId="0" applyFill="1" applyBorder="1" applyProtection="1"/>
    <xf numFmtId="0" fontId="0" fillId="6" borderId="0" xfId="0" applyFill="1" applyBorder="1" applyAlignment="1" applyProtection="1">
      <alignment horizontal="right"/>
    </xf>
    <xf numFmtId="0" fontId="0" fillId="6" borderId="6" xfId="0" applyFill="1" applyBorder="1" applyProtection="1"/>
    <xf numFmtId="0" fontId="34" fillId="6" borderId="5" xfId="0" applyFont="1" applyFill="1" applyBorder="1" applyAlignment="1" applyProtection="1">
      <alignment horizontal="right"/>
    </xf>
    <xf numFmtId="0" fontId="0" fillId="7" borderId="12" xfId="0" applyFill="1" applyBorder="1" applyProtection="1"/>
    <xf numFmtId="0" fontId="0" fillId="6" borderId="5" xfId="0" applyFill="1" applyBorder="1" applyAlignment="1" applyProtection="1">
      <alignment horizontal="right"/>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10" fontId="2" fillId="5" borderId="0" xfId="2" applyNumberFormat="1" applyFont="1" applyFill="1" applyAlignment="1" applyProtection="1">
      <alignment horizontal="center"/>
    </xf>
    <xf numFmtId="0" fontId="5" fillId="4" borderId="14" xfId="0" applyFont="1" applyFill="1" applyBorder="1" applyAlignment="1" applyProtection="1">
      <alignment horizontal="left" vertical="center" wrapText="1" indent="1"/>
    </xf>
    <xf numFmtId="0" fontId="5" fillId="4" borderId="16" xfId="0" applyFont="1" applyFill="1" applyBorder="1" applyAlignment="1" applyProtection="1">
      <alignment horizontal="left" vertical="center" wrapText="1" indent="1"/>
    </xf>
    <xf numFmtId="0" fontId="5" fillId="4" borderId="15" xfId="0" applyFont="1" applyFill="1" applyBorder="1" applyAlignment="1" applyProtection="1">
      <alignment horizontal="left" vertical="center" wrapText="1"/>
    </xf>
    <xf numFmtId="0" fontId="5" fillId="4" borderId="16" xfId="0" applyFont="1" applyFill="1" applyBorder="1" applyAlignment="1" applyProtection="1">
      <alignment horizontal="left" vertical="center" wrapText="1"/>
    </xf>
    <xf numFmtId="0" fontId="0" fillId="7" borderId="2" xfId="0" applyFill="1" applyBorder="1" applyProtection="1"/>
    <xf numFmtId="0" fontId="0" fillId="7" borderId="1" xfId="0" applyFill="1" applyBorder="1" applyAlignment="1" applyProtection="1">
      <alignment horizontal="left" vertical="center" wrapText="1"/>
    </xf>
    <xf numFmtId="0" fontId="0" fillId="7" borderId="12" xfId="0" applyFill="1" applyBorder="1" applyAlignment="1" applyProtection="1">
      <alignment horizontal="left" vertical="center" wrapText="1"/>
    </xf>
    <xf numFmtId="0" fontId="0" fillId="7" borderId="2" xfId="0" applyFill="1" applyBorder="1" applyAlignment="1" applyProtection="1">
      <alignment horizontal="left" vertical="center" wrapText="1"/>
    </xf>
    <xf numFmtId="0" fontId="0" fillId="7" borderId="6" xfId="0" applyFill="1" applyBorder="1" applyProtection="1"/>
    <xf numFmtId="0" fontId="0" fillId="7" borderId="5" xfId="0" applyFill="1" applyBorder="1" applyProtection="1"/>
    <xf numFmtId="6" fontId="9" fillId="4" borderId="14" xfId="0" applyNumberFormat="1" applyFont="1" applyFill="1" applyBorder="1" applyAlignment="1" applyProtection="1">
      <alignment horizontal="right" vertical="center"/>
    </xf>
    <xf numFmtId="0" fontId="34" fillId="6" borderId="5" xfId="0" applyFont="1" applyFill="1" applyBorder="1" applyProtection="1"/>
    <xf numFmtId="6" fontId="9" fillId="4" borderId="15" xfId="0" applyNumberFormat="1" applyFont="1" applyFill="1" applyBorder="1" applyAlignment="1" applyProtection="1">
      <alignment horizontal="right" vertical="center"/>
    </xf>
    <xf numFmtId="6" fontId="9" fillId="4" borderId="16" xfId="0" applyNumberFormat="1" applyFont="1" applyFill="1" applyBorder="1" applyAlignment="1" applyProtection="1">
      <alignment horizontal="right" vertical="center"/>
    </xf>
    <xf numFmtId="6" fontId="9" fillId="4" borderId="14" xfId="0" applyNumberFormat="1" applyFont="1" applyFill="1" applyBorder="1" applyAlignment="1" applyProtection="1">
      <alignment horizontal="right"/>
    </xf>
    <xf numFmtId="6" fontId="9" fillId="4" borderId="16" xfId="0" applyNumberFormat="1" applyFont="1" applyFill="1" applyBorder="1" applyAlignment="1" applyProtection="1">
      <alignment horizontal="right"/>
    </xf>
    <xf numFmtId="0" fontId="0" fillId="7" borderId="14" xfId="0" applyFill="1" applyBorder="1" applyProtection="1"/>
    <xf numFmtId="0" fontId="0" fillId="7" borderId="16" xfId="0" applyFill="1" applyBorder="1" applyProtection="1"/>
    <xf numFmtId="0" fontId="0" fillId="6" borderId="11" xfId="0" applyFill="1" applyBorder="1" applyAlignment="1" applyProtection="1">
      <alignment horizontal="right"/>
    </xf>
    <xf numFmtId="0" fontId="31" fillId="0" borderId="0" xfId="0" applyFont="1" applyAlignment="1" applyProtection="1">
      <alignment horizontal="left"/>
    </xf>
    <xf numFmtId="0" fontId="0" fillId="0" borderId="0" xfId="0" applyProtection="1">
      <protection locked="0"/>
    </xf>
    <xf numFmtId="0" fontId="32" fillId="0" borderId="64" xfId="0" applyFont="1" applyBorder="1" applyProtection="1">
      <protection locked="0"/>
    </xf>
    <xf numFmtId="0" fontId="32" fillId="0" borderId="65" xfId="0" applyFont="1" applyBorder="1" applyProtection="1">
      <protection locked="0"/>
    </xf>
    <xf numFmtId="0" fontId="32" fillId="0" borderId="66" xfId="0" applyFont="1" applyBorder="1" applyProtection="1">
      <protection locked="0"/>
    </xf>
    <xf numFmtId="0" fontId="0" fillId="0" borderId="67" xfId="0" applyBorder="1" applyProtection="1">
      <protection locked="0"/>
    </xf>
    <xf numFmtId="0" fontId="0" fillId="0" borderId="0" xfId="0" applyBorder="1" applyProtection="1">
      <protection locked="0"/>
    </xf>
    <xf numFmtId="0" fontId="0" fillId="0" borderId="68" xfId="0" applyBorder="1" applyProtection="1">
      <protection locked="0"/>
    </xf>
    <xf numFmtId="0" fontId="0" fillId="0" borderId="69" xfId="0" applyBorder="1" applyProtection="1">
      <protection locked="0"/>
    </xf>
    <xf numFmtId="0" fontId="0" fillId="0" borderId="70" xfId="0" applyBorder="1" applyProtection="1">
      <protection locked="0"/>
    </xf>
    <xf numFmtId="0" fontId="0" fillId="0" borderId="71" xfId="0" applyBorder="1" applyProtection="1">
      <protection locked="0"/>
    </xf>
    <xf numFmtId="0" fontId="29" fillId="2" borderId="50" xfId="0" applyFont="1" applyFill="1" applyBorder="1" applyAlignment="1" applyProtection="1">
      <alignment horizontal="left"/>
    </xf>
    <xf numFmtId="0" fontId="29" fillId="2" borderId="52" xfId="0" applyFont="1" applyFill="1" applyBorder="1" applyAlignment="1" applyProtection="1">
      <alignment horizontal="left"/>
    </xf>
    <xf numFmtId="0" fontId="29" fillId="2" borderId="81" xfId="0" applyFont="1" applyFill="1" applyBorder="1" applyAlignment="1" applyProtection="1">
      <alignment horizontal="left"/>
    </xf>
    <xf numFmtId="0" fontId="29" fillId="2" borderId="50" xfId="0" applyFont="1" applyFill="1" applyBorder="1" applyAlignment="1" applyProtection="1">
      <alignment horizontal="left" indent="3"/>
    </xf>
    <xf numFmtId="0" fontId="29" fillId="2" borderId="54" xfId="0" applyFont="1" applyFill="1" applyBorder="1" applyAlignment="1" applyProtection="1">
      <alignment horizontal="left" indent="3"/>
    </xf>
    <xf numFmtId="0" fontId="23" fillId="2" borderId="64" xfId="0" applyFont="1" applyFill="1" applyBorder="1" applyAlignment="1" applyProtection="1">
      <alignment horizontal="center" wrapText="1"/>
    </xf>
    <xf numFmtId="0" fontId="23" fillId="2" borderId="65" xfId="0" applyFont="1" applyFill="1" applyBorder="1" applyAlignment="1" applyProtection="1">
      <alignment horizontal="center" wrapText="1"/>
    </xf>
    <xf numFmtId="0" fontId="23" fillId="2" borderId="66" xfId="0" applyFont="1" applyFill="1" applyBorder="1" applyAlignment="1" applyProtection="1">
      <alignment horizontal="center" wrapText="1"/>
    </xf>
    <xf numFmtId="0" fontId="0" fillId="0" borderId="0" xfId="0" applyNumberFormat="1" applyProtection="1"/>
    <xf numFmtId="0" fontId="22" fillId="0" borderId="0" xfId="0" applyFont="1" applyAlignment="1" applyProtection="1">
      <alignment horizontal="center"/>
    </xf>
    <xf numFmtId="0" fontId="0" fillId="0" borderId="0" xfId="0" applyAlignment="1" applyProtection="1">
      <alignment horizontal="center"/>
    </xf>
    <xf numFmtId="0" fontId="33" fillId="0" borderId="12" xfId="0" applyFont="1" applyBorder="1" applyAlignment="1" applyProtection="1"/>
    <xf numFmtId="9" fontId="22" fillId="0" borderId="0" xfId="2" applyFont="1" applyAlignment="1" applyProtection="1">
      <alignment horizontal="center"/>
    </xf>
    <xf numFmtId="0" fontId="9" fillId="0" borderId="0" xfId="0" applyFont="1" applyBorder="1" applyAlignment="1" applyProtection="1"/>
    <xf numFmtId="6" fontId="0" fillId="0" borderId="0" xfId="0" applyNumberFormat="1" applyAlignment="1" applyProtection="1">
      <alignment horizontal="center"/>
    </xf>
    <xf numFmtId="0" fontId="12" fillId="0" borderId="0" xfId="0" applyFont="1" applyAlignment="1" applyProtection="1">
      <alignment horizontal="center"/>
    </xf>
    <xf numFmtId="9" fontId="0" fillId="0" borderId="0" xfId="0" applyNumberFormat="1" applyProtection="1"/>
    <xf numFmtId="0" fontId="31" fillId="0" borderId="0" xfId="0" applyFont="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horizontal="left"/>
    </xf>
    <xf numFmtId="0" fontId="16" fillId="2" borderId="2" xfId="0" applyFont="1" applyFill="1" applyBorder="1" applyAlignment="1" applyProtection="1">
      <alignment horizontal="center" vertical="center"/>
    </xf>
    <xf numFmtId="0" fontId="31" fillId="0" borderId="0" xfId="0" applyFont="1" applyAlignment="1" applyProtection="1">
      <alignment horizontal="left"/>
    </xf>
    <xf numFmtId="0" fontId="16" fillId="2" borderId="24" xfId="0" applyFont="1" applyFill="1" applyBorder="1" applyAlignment="1" applyProtection="1">
      <alignment horizontal="center" vertical="center"/>
    </xf>
    <xf numFmtId="0" fontId="31" fillId="0" borderId="0" xfId="0" applyFont="1" applyAlignment="1" applyProtection="1"/>
    <xf numFmtId="0" fontId="10" fillId="0" borderId="0" xfId="0" applyFont="1" applyAlignment="1" applyProtection="1">
      <alignment vertical="top"/>
    </xf>
    <xf numFmtId="0" fontId="16" fillId="2" borderId="0" xfId="0" applyFont="1" applyFill="1" applyBorder="1" applyAlignment="1" applyProtection="1">
      <alignment horizontal="center" vertical="center"/>
    </xf>
    <xf numFmtId="0" fontId="18" fillId="0" borderId="22" xfId="0" applyFont="1" applyBorder="1" applyAlignment="1" applyProtection="1">
      <alignment horizontal="center" vertical="top"/>
    </xf>
    <xf numFmtId="6" fontId="0" fillId="0" borderId="22" xfId="0" applyNumberFormat="1" applyFont="1" applyBorder="1" applyAlignment="1" applyProtection="1">
      <alignment horizontal="right" vertical="top"/>
    </xf>
    <xf numFmtId="0" fontId="18" fillId="3" borderId="22" xfId="0" applyFont="1" applyFill="1" applyBorder="1" applyAlignment="1" applyProtection="1">
      <alignment horizontal="center" vertical="top"/>
    </xf>
    <xf numFmtId="6" fontId="0" fillId="3" borderId="22" xfId="0" applyNumberFormat="1" applyFont="1" applyFill="1" applyBorder="1" applyAlignment="1" applyProtection="1">
      <alignment horizontal="right" vertical="top"/>
    </xf>
    <xf numFmtId="6" fontId="0" fillId="3" borderId="45" xfId="0" applyNumberFormat="1" applyFont="1" applyFill="1" applyBorder="1" applyAlignment="1" applyProtection="1">
      <alignment horizontal="right" vertical="top"/>
    </xf>
    <xf numFmtId="6" fontId="0" fillId="0" borderId="45" xfId="0" applyNumberFormat="1" applyFont="1" applyBorder="1" applyAlignment="1" applyProtection="1">
      <alignment horizontal="right" vertical="top"/>
    </xf>
    <xf numFmtId="6" fontId="0" fillId="0" borderId="72" xfId="0" applyNumberFormat="1" applyFont="1" applyBorder="1" applyAlignment="1" applyProtection="1">
      <alignment horizontal="right" vertical="top"/>
    </xf>
    <xf numFmtId="0" fontId="10" fillId="0" borderId="0" xfId="0" quotePrefix="1" applyFont="1" applyAlignment="1" applyProtection="1">
      <alignment vertical="center"/>
    </xf>
    <xf numFmtId="0" fontId="3" fillId="0" borderId="0" xfId="0" quotePrefix="1" applyFont="1" applyAlignment="1" applyProtection="1">
      <alignment vertical="center"/>
    </xf>
    <xf numFmtId="170" fontId="0" fillId="0" borderId="0" xfId="0" quotePrefix="1" applyNumberFormat="1" applyAlignment="1" applyProtection="1">
      <alignment horizontal="right"/>
    </xf>
    <xf numFmtId="0" fontId="16" fillId="9" borderId="0" xfId="0" quotePrefix="1" applyFont="1" applyFill="1" applyBorder="1" applyAlignment="1" applyProtection="1"/>
    <xf numFmtId="0" fontId="16" fillId="9" borderId="0" xfId="0" applyFont="1" applyFill="1" applyBorder="1" applyAlignment="1" applyProtection="1"/>
    <xf numFmtId="0" fontId="16" fillId="9" borderId="6" xfId="0" applyFont="1" applyFill="1" applyBorder="1" applyAlignment="1" applyProtection="1"/>
    <xf numFmtId="0" fontId="23" fillId="9" borderId="0" xfId="0" applyFont="1" applyFill="1" applyBorder="1" applyProtection="1"/>
    <xf numFmtId="166" fontId="24" fillId="9" borderId="24" xfId="0" applyNumberFormat="1" applyFont="1" applyFill="1" applyBorder="1" applyAlignment="1" applyProtection="1">
      <alignment horizontal="left" vertical="center"/>
    </xf>
    <xf numFmtId="0" fontId="0" fillId="0" borderId="0" xfId="0" applyBorder="1" applyProtection="1"/>
    <xf numFmtId="0" fontId="16" fillId="9" borderId="0" xfId="0" applyFont="1" applyFill="1" applyProtection="1"/>
    <xf numFmtId="0" fontId="23" fillId="9" borderId="0" xfId="0" applyFont="1" applyFill="1" applyProtection="1"/>
    <xf numFmtId="166" fontId="24" fillId="9" borderId="44" xfId="0" applyNumberFormat="1" applyFont="1" applyFill="1" applyBorder="1" applyAlignment="1" applyProtection="1">
      <alignment horizontal="left" vertical="center"/>
    </xf>
    <xf numFmtId="0" fontId="8" fillId="11" borderId="24" xfId="0" applyFont="1" applyFill="1" applyBorder="1" applyAlignment="1" applyProtection="1">
      <alignment horizontal="center" vertical="center"/>
    </xf>
    <xf numFmtId="0" fontId="23" fillId="9" borderId="24" xfId="0" applyFont="1" applyFill="1" applyBorder="1" applyAlignment="1" applyProtection="1">
      <alignment horizontal="center" vertical="center"/>
    </xf>
    <xf numFmtId="0" fontId="0" fillId="10" borderId="0" xfId="0" applyFill="1" applyProtection="1"/>
    <xf numFmtId="9" fontId="16" fillId="11" borderId="0" xfId="0" applyNumberFormat="1" applyFont="1" applyFill="1" applyAlignment="1" applyProtection="1">
      <alignment horizontal="center" vertical="center"/>
    </xf>
    <xf numFmtId="9" fontId="16" fillId="9" borderId="25" xfId="0" applyNumberFormat="1" applyFont="1" applyFill="1" applyBorder="1" applyAlignment="1" applyProtection="1">
      <alignment horizontal="center" vertical="center"/>
    </xf>
    <xf numFmtId="0" fontId="16" fillId="10" borderId="0" xfId="0" applyFont="1" applyFill="1" applyAlignment="1" applyProtection="1">
      <alignment vertical="center"/>
    </xf>
    <xf numFmtId="0" fontId="23" fillId="10" borderId="0" xfId="0" applyFont="1" applyFill="1" applyAlignment="1" applyProtection="1">
      <alignment vertical="center"/>
    </xf>
    <xf numFmtId="0" fontId="23" fillId="10" borderId="0" xfId="0" applyFont="1" applyFill="1" applyProtection="1"/>
    <xf numFmtId="0" fontId="0" fillId="0" borderId="0" xfId="0" applyFont="1" applyProtection="1"/>
    <xf numFmtId="0" fontId="0" fillId="0" borderId="26" xfId="0" applyBorder="1" applyProtection="1"/>
    <xf numFmtId="0" fontId="0" fillId="0" borderId="27" xfId="0" applyBorder="1" applyProtection="1"/>
    <xf numFmtId="0" fontId="0" fillId="0" borderId="28" xfId="0" applyBorder="1" applyProtection="1"/>
    <xf numFmtId="0" fontId="25" fillId="0" borderId="0" xfId="0" applyFont="1" applyProtection="1"/>
    <xf numFmtId="0" fontId="26" fillId="0" borderId="29" xfId="0" applyFont="1" applyBorder="1" applyProtection="1"/>
    <xf numFmtId="0" fontId="0" fillId="0" borderId="30" xfId="0" applyBorder="1" applyProtection="1"/>
    <xf numFmtId="0" fontId="0" fillId="0" borderId="29" xfId="0" applyBorder="1" applyProtection="1"/>
    <xf numFmtId="0" fontId="23" fillId="10" borderId="27" xfId="0" applyFont="1" applyFill="1" applyBorder="1" applyAlignment="1" applyProtection="1">
      <alignment vertical="center"/>
    </xf>
    <xf numFmtId="0" fontId="23" fillId="10" borderId="28" xfId="0" applyFont="1" applyFill="1" applyBorder="1" applyProtection="1"/>
    <xf numFmtId="0" fontId="0" fillId="0" borderId="29" xfId="0" applyBorder="1" applyAlignment="1" applyProtection="1">
      <alignment vertical="center"/>
    </xf>
    <xf numFmtId="0" fontId="8" fillId="11" borderId="0" xfId="0" applyFont="1" applyFill="1" applyBorder="1" applyAlignment="1" applyProtection="1">
      <alignment horizontal="center" vertical="center"/>
    </xf>
    <xf numFmtId="0" fontId="23" fillId="9" borderId="0" xfId="0" applyFont="1" applyFill="1" applyBorder="1" applyAlignment="1" applyProtection="1">
      <alignment horizontal="center" vertical="center"/>
    </xf>
    <xf numFmtId="0" fontId="27" fillId="0" borderId="29" xfId="0" applyFont="1" applyBorder="1" applyProtection="1"/>
    <xf numFmtId="165" fontId="27" fillId="0" borderId="0" xfId="2" applyNumberFormat="1" applyFont="1" applyBorder="1" applyProtection="1"/>
    <xf numFmtId="165" fontId="27" fillId="0" borderId="30" xfId="2" applyNumberFormat="1" applyFont="1" applyBorder="1" applyProtection="1"/>
    <xf numFmtId="0" fontId="27" fillId="0" borderId="31" xfId="0" applyFont="1" applyBorder="1" applyProtection="1"/>
    <xf numFmtId="0" fontId="0" fillId="0" borderId="32" xfId="0" applyBorder="1" applyProtection="1"/>
    <xf numFmtId="165" fontId="27" fillId="0" borderId="32" xfId="2" applyNumberFormat="1" applyFont="1" applyBorder="1" applyProtection="1"/>
    <xf numFmtId="165" fontId="27" fillId="0" borderId="33" xfId="2" applyNumberFormat="1" applyFont="1" applyBorder="1" applyProtection="1"/>
    <xf numFmtId="0" fontId="0" fillId="0" borderId="31" xfId="0" applyBorder="1" applyProtection="1"/>
    <xf numFmtId="0" fontId="0" fillId="0" borderId="33" xfId="0" applyBorder="1" applyProtection="1"/>
    <xf numFmtId="0" fontId="30" fillId="10" borderId="0" xfId="0" applyFont="1" applyFill="1" applyAlignment="1" applyProtection="1">
      <alignment vertical="center"/>
    </xf>
    <xf numFmtId="9" fontId="16" fillId="9" borderId="34" xfId="0" applyNumberFormat="1" applyFont="1" applyFill="1" applyBorder="1" applyAlignment="1" applyProtection="1">
      <alignment horizontal="center" vertical="center"/>
    </xf>
    <xf numFmtId="0" fontId="16" fillId="9" borderId="35" xfId="0" applyNumberFormat="1" applyFont="1" applyFill="1" applyBorder="1" applyAlignment="1" applyProtection="1">
      <alignment horizontal="center" vertical="center"/>
    </xf>
    <xf numFmtId="0" fontId="16" fillId="9" borderId="36" xfId="0" applyNumberFormat="1" applyFont="1" applyFill="1" applyBorder="1" applyAlignment="1" applyProtection="1">
      <alignment horizontal="center" vertical="center"/>
    </xf>
    <xf numFmtId="0" fontId="16" fillId="9" borderId="37" xfId="0" applyNumberFormat="1" applyFont="1" applyFill="1" applyBorder="1" applyAlignment="1" applyProtection="1">
      <alignment horizontal="center" vertical="center"/>
    </xf>
    <xf numFmtId="0" fontId="27" fillId="0" borderId="0" xfId="0" applyFont="1" applyBorder="1" applyProtection="1"/>
    <xf numFmtId="167" fontId="27" fillId="0" borderId="0" xfId="3" applyNumberFormat="1" applyFont="1" applyBorder="1" applyProtection="1"/>
    <xf numFmtId="167" fontId="27" fillId="0" borderId="30" xfId="0" applyNumberFormat="1" applyFont="1" applyBorder="1" applyProtection="1"/>
    <xf numFmtId="38" fontId="27" fillId="0" borderId="0" xfId="0" applyNumberFormat="1" applyFont="1" applyBorder="1" applyProtection="1"/>
    <xf numFmtId="38" fontId="27" fillId="0" borderId="30" xfId="0" applyNumberFormat="1" applyFont="1" applyBorder="1" applyProtection="1"/>
    <xf numFmtId="0" fontId="27" fillId="0" borderId="32" xfId="0" applyFont="1" applyBorder="1" applyProtection="1"/>
    <xf numFmtId="38" fontId="27" fillId="0" borderId="32" xfId="0" applyNumberFormat="1" applyFont="1" applyBorder="1" applyProtection="1"/>
    <xf numFmtId="38" fontId="27" fillId="0" borderId="33" xfId="0" applyNumberFormat="1" applyFont="1" applyBorder="1" applyProtection="1"/>
    <xf numFmtId="0" fontId="27" fillId="0" borderId="27" xfId="0" applyFont="1" applyBorder="1" applyAlignment="1" applyProtection="1"/>
    <xf numFmtId="9" fontId="27" fillId="0" borderId="30" xfId="0" applyNumberFormat="1" applyFont="1" applyBorder="1" applyProtection="1"/>
    <xf numFmtId="0" fontId="27" fillId="0" borderId="0" xfId="0" applyFont="1" applyBorder="1" applyAlignment="1" applyProtection="1"/>
    <xf numFmtId="6" fontId="0" fillId="0" borderId="0" xfId="1" applyNumberFormat="1" applyFont="1" applyProtection="1"/>
    <xf numFmtId="165" fontId="0" fillId="0" borderId="0" xfId="2" applyNumberFormat="1" applyFont="1" applyProtection="1"/>
    <xf numFmtId="8" fontId="0" fillId="0" borderId="0" xfId="0" applyNumberFormat="1" applyProtection="1"/>
    <xf numFmtId="9" fontId="0" fillId="0" borderId="0" xfId="2" applyFont="1" applyProtection="1"/>
    <xf numFmtId="0" fontId="0" fillId="0" borderId="0" xfId="0" applyAlignment="1" applyProtection="1">
      <alignment horizontal="left"/>
    </xf>
    <xf numFmtId="9" fontId="0" fillId="0" borderId="0" xfId="2" applyFont="1" applyAlignment="1" applyProtection="1">
      <alignment horizontal="center"/>
    </xf>
    <xf numFmtId="0" fontId="18" fillId="0" borderId="0" xfId="0" applyFont="1" applyBorder="1" applyAlignment="1" applyProtection="1">
      <alignment vertical="top"/>
    </xf>
    <xf numFmtId="164" fontId="0" fillId="0" borderId="0" xfId="1" applyNumberFormat="1" applyFont="1" applyAlignment="1" applyProtection="1">
      <alignment horizontal="center"/>
    </xf>
    <xf numFmtId="164" fontId="0" fillId="0" borderId="0" xfId="1" applyNumberFormat="1" applyFont="1" applyProtection="1"/>
    <xf numFmtId="0" fontId="0" fillId="0" borderId="0" xfId="0" applyFill="1" applyBorder="1" applyProtection="1"/>
    <xf numFmtId="0" fontId="18" fillId="0" borderId="0" xfId="0" applyFont="1" applyFill="1" applyBorder="1" applyAlignment="1" applyProtection="1">
      <alignment vertical="top"/>
    </xf>
    <xf numFmtId="0" fontId="37" fillId="0" borderId="85" xfId="0" applyFont="1" applyBorder="1" applyAlignment="1">
      <alignment vertical="center" wrapText="1"/>
    </xf>
    <xf numFmtId="0" fontId="1" fillId="0" borderId="53" xfId="0" applyFont="1" applyFill="1" applyBorder="1" applyAlignment="1" applyProtection="1">
      <alignment horizontal="center"/>
      <protection locked="0"/>
    </xf>
    <xf numFmtId="0" fontId="10" fillId="0" borderId="52" xfId="0" applyFont="1" applyFill="1" applyBorder="1" applyAlignment="1" applyProtection="1">
      <alignment horizontal="left"/>
      <protection locked="0"/>
    </xf>
    <xf numFmtId="6" fontId="19" fillId="0" borderId="6" xfId="0" applyNumberFormat="1" applyFont="1" applyBorder="1" applyAlignment="1" applyProtection="1">
      <alignment horizontal="right" vertical="center"/>
    </xf>
    <xf numFmtId="6" fontId="19" fillId="0" borderId="11" xfId="0" applyNumberFormat="1" applyFont="1" applyBorder="1" applyAlignment="1" applyProtection="1">
      <alignment horizontal="right" vertical="center"/>
    </xf>
    <xf numFmtId="0" fontId="2" fillId="2" borderId="86" xfId="0" applyFont="1" applyFill="1" applyBorder="1" applyAlignment="1" applyProtection="1">
      <alignment horizontal="center" vertical="center"/>
    </xf>
    <xf numFmtId="0" fontId="0" fillId="0" borderId="0" xfId="0" applyAlignment="1" applyProtection="1">
      <alignment horizontal="center" wrapText="1"/>
    </xf>
    <xf numFmtId="165" fontId="0" fillId="0" borderId="0" xfId="0" applyNumberFormat="1" applyProtection="1"/>
    <xf numFmtId="0" fontId="23" fillId="9" borderId="0" xfId="0" applyFont="1" applyFill="1" applyAlignment="1">
      <alignment horizontal="center"/>
    </xf>
    <xf numFmtId="9" fontId="0" fillId="0" borderId="0" xfId="2" applyFont="1" applyAlignment="1">
      <alignment horizontal="right"/>
    </xf>
    <xf numFmtId="0" fontId="31" fillId="0" borderId="0" xfId="0" applyFont="1" applyAlignment="1" applyProtection="1">
      <alignment horizontal="left"/>
    </xf>
    <xf numFmtId="0" fontId="3" fillId="0" borderId="0" xfId="0" applyFont="1" applyAlignment="1" applyProtection="1">
      <alignment horizontal="left"/>
    </xf>
    <xf numFmtId="6" fontId="0" fillId="0" borderId="20" xfId="0" applyNumberFormat="1" applyFont="1" applyBorder="1" applyAlignment="1" applyProtection="1">
      <alignment horizontal="center" vertical="top"/>
    </xf>
    <xf numFmtId="6" fontId="0" fillId="3" borderId="20" xfId="0" applyNumberFormat="1" applyFont="1" applyFill="1" applyBorder="1" applyAlignment="1" applyProtection="1">
      <alignment horizontal="center" vertical="top"/>
    </xf>
    <xf numFmtId="6" fontId="0" fillId="8" borderId="20" xfId="0" applyNumberFormat="1" applyFont="1" applyFill="1" applyBorder="1" applyAlignment="1" applyProtection="1">
      <alignment horizontal="center" vertical="top"/>
    </xf>
    <xf numFmtId="0" fontId="10" fillId="0" borderId="0" xfId="0" applyFont="1" applyAlignment="1" applyProtection="1"/>
    <xf numFmtId="9" fontId="0" fillId="3" borderId="20" xfId="0" applyNumberFormat="1" applyFont="1" applyFill="1" applyBorder="1" applyAlignment="1" applyProtection="1">
      <alignment horizontal="center" vertical="top"/>
    </xf>
    <xf numFmtId="164" fontId="0" fillId="0" borderId="0" xfId="1" applyNumberFormat="1" applyFont="1" applyAlignment="1">
      <alignment horizontal="right"/>
    </xf>
    <xf numFmtId="164" fontId="0" fillId="0" borderId="0" xfId="0" applyNumberFormat="1" applyAlignment="1">
      <alignment horizontal="right"/>
    </xf>
    <xf numFmtId="6" fontId="0" fillId="0" borderId="13" xfId="0" applyNumberFormat="1" applyBorder="1" applyProtection="1"/>
    <xf numFmtId="0" fontId="30" fillId="2" borderId="48" xfId="0" applyFont="1" applyFill="1" applyBorder="1" applyAlignment="1" applyProtection="1">
      <alignment horizontal="center"/>
    </xf>
    <xf numFmtId="0" fontId="30" fillId="2" borderId="49" xfId="0" applyFont="1" applyFill="1" applyBorder="1" applyAlignment="1" applyProtection="1">
      <alignment horizontal="center"/>
    </xf>
    <xf numFmtId="0" fontId="9" fillId="0" borderId="0" xfId="0" applyFont="1" applyAlignment="1" applyProtection="1">
      <alignment horizontal="left" wrapText="1"/>
      <protection locked="0"/>
    </xf>
    <xf numFmtId="0" fontId="9" fillId="0" borderId="70" xfId="0" applyFont="1" applyBorder="1" applyAlignment="1" applyProtection="1">
      <alignment horizontal="left" wrapText="1"/>
      <protection locked="0"/>
    </xf>
    <xf numFmtId="0" fontId="1" fillId="0" borderId="53" xfId="0" applyFont="1" applyFill="1" applyBorder="1" applyAlignment="1" applyProtection="1">
      <alignment horizontal="center"/>
      <protection locked="0"/>
    </xf>
    <xf numFmtId="0" fontId="1" fillId="0" borderId="25" xfId="0" applyFont="1" applyFill="1" applyBorder="1" applyAlignment="1" applyProtection="1">
      <alignment horizontal="center"/>
      <protection locked="0"/>
    </xf>
    <xf numFmtId="0" fontId="6" fillId="0" borderId="0" xfId="0" applyFont="1" applyAlignment="1" applyProtection="1">
      <alignment horizontal="left" vertical="center" wrapText="1"/>
    </xf>
    <xf numFmtId="0" fontId="10" fillId="0" borderId="15" xfId="0" applyFont="1" applyBorder="1" applyAlignment="1" applyProtection="1">
      <alignment horizontal="left" vertical="top" wrapText="1"/>
    </xf>
    <xf numFmtId="0" fontId="5" fillId="0" borderId="77" xfId="0" applyFont="1" applyBorder="1" applyAlignment="1" applyProtection="1">
      <alignment horizontal="left" vertical="center" wrapText="1" indent="2"/>
    </xf>
    <xf numFmtId="0" fontId="5" fillId="0" borderId="78" xfId="0" applyFont="1" applyBorder="1" applyAlignment="1" applyProtection="1">
      <alignment horizontal="left" vertical="center" wrapText="1" indent="2"/>
    </xf>
    <xf numFmtId="0" fontId="15" fillId="5" borderId="12" xfId="0" applyFont="1" applyFill="1" applyBorder="1" applyAlignment="1" applyProtection="1">
      <alignment horizontal="left" vertical="center" wrapText="1" indent="1"/>
    </xf>
    <xf numFmtId="0" fontId="15" fillId="5" borderId="0" xfId="0" applyFont="1" applyFill="1" applyAlignment="1" applyProtection="1">
      <alignment horizontal="left" vertical="center" wrapText="1" indent="1"/>
    </xf>
    <xf numFmtId="0" fontId="5" fillId="0" borderId="56" xfId="0" applyFont="1" applyBorder="1" applyAlignment="1" applyProtection="1">
      <alignment horizontal="left" vertical="center" wrapText="1" indent="2"/>
    </xf>
    <xf numFmtId="0" fontId="5" fillId="0" borderId="57" xfId="0" applyFont="1" applyBorder="1" applyAlignment="1" applyProtection="1">
      <alignment horizontal="left" vertical="center" wrapText="1" indent="2"/>
    </xf>
    <xf numFmtId="0" fontId="10" fillId="0" borderId="12" xfId="0" applyFont="1" applyBorder="1" applyAlignment="1" applyProtection="1">
      <alignment horizontal="left" vertical="center" wrapText="1"/>
    </xf>
    <xf numFmtId="0" fontId="5" fillId="0" borderId="74" xfId="0" applyFont="1" applyBorder="1" applyAlignment="1" applyProtection="1">
      <alignment horizontal="left" vertical="center" wrapText="1" indent="2"/>
    </xf>
    <xf numFmtId="0" fontId="5" fillId="0" borderId="75" xfId="0" applyFont="1" applyBorder="1" applyAlignment="1" applyProtection="1">
      <alignment horizontal="left" vertical="center" wrapText="1" indent="2"/>
    </xf>
    <xf numFmtId="0" fontId="19" fillId="0" borderId="7"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0" fillId="7" borderId="14" xfId="0"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5" fillId="4" borderId="14" xfId="0" applyFont="1" applyFill="1" applyBorder="1" applyAlignment="1" applyProtection="1">
      <alignment horizontal="left" vertical="center" wrapText="1"/>
    </xf>
    <xf numFmtId="0" fontId="19" fillId="0" borderId="0" xfId="0" applyFont="1" applyBorder="1" applyAlignment="1" applyProtection="1">
      <alignment horizontal="left" vertical="center" wrapText="1"/>
      <protection locked="0"/>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5" fillId="0" borderId="59" xfId="0" applyFont="1" applyBorder="1" applyAlignment="1" applyProtection="1">
      <alignment horizontal="left" vertical="center" wrapText="1" indent="2"/>
    </xf>
    <xf numFmtId="0" fontId="5" fillId="0" borderId="60" xfId="0" applyFont="1" applyBorder="1" applyAlignment="1" applyProtection="1">
      <alignment horizontal="left" vertical="center" wrapText="1" indent="2"/>
    </xf>
    <xf numFmtId="0" fontId="10" fillId="0" borderId="12"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10" fillId="0" borderId="21" xfId="0" applyFont="1" applyBorder="1" applyAlignment="1" applyProtection="1">
      <alignment horizontal="left" vertical="center" wrapText="1"/>
    </xf>
    <xf numFmtId="0" fontId="3" fillId="0" borderId="0" xfId="0" applyFont="1" applyAlignment="1" applyProtection="1">
      <alignment horizontal="left"/>
    </xf>
    <xf numFmtId="0" fontId="9" fillId="4" borderId="14" xfId="0" applyFont="1" applyFill="1" applyBorder="1" applyAlignment="1" applyProtection="1">
      <alignment horizontal="left" vertical="center" wrapText="1"/>
    </xf>
    <xf numFmtId="0" fontId="9" fillId="0" borderId="15"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20" fillId="4" borderId="15" xfId="0" applyFont="1" applyFill="1" applyBorder="1" applyAlignment="1" applyProtection="1">
      <alignment horizontal="left" vertical="center" wrapText="1" indent="4"/>
    </xf>
    <xf numFmtId="0" fontId="0" fillId="0" borderId="0" xfId="0"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2" fillId="0" borderId="0" xfId="0" applyFont="1" applyAlignment="1" applyProtection="1">
      <alignment horizontal="left"/>
    </xf>
    <xf numFmtId="0" fontId="31" fillId="0" borderId="0" xfId="0" applyFont="1" applyAlignment="1" applyProtection="1">
      <alignment horizontal="left"/>
    </xf>
    <xf numFmtId="0" fontId="5" fillId="4" borderId="12" xfId="0" applyFont="1" applyFill="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5"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6" fillId="2" borderId="5" xfId="0" applyFont="1" applyFill="1" applyBorder="1" applyAlignment="1" applyProtection="1">
      <alignment horizontal="center" vertical="center"/>
    </xf>
    <xf numFmtId="0" fontId="0" fillId="0" borderId="0" xfId="0" applyAlignment="1" applyProtection="1"/>
    <xf numFmtId="0" fontId="2" fillId="2" borderId="5" xfId="0" applyFont="1" applyFill="1" applyBorder="1" applyAlignment="1" applyProtection="1">
      <alignment horizontal="center" vertical="center"/>
    </xf>
    <xf numFmtId="0" fontId="0" fillId="7" borderId="7" xfId="0" applyFill="1" applyBorder="1" applyAlignment="1" applyProtection="1"/>
    <xf numFmtId="0" fontId="0" fillId="0" borderId="13" xfId="0" applyBorder="1" applyAlignment="1" applyProtection="1"/>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5" fillId="0" borderId="22" xfId="0" applyFont="1" applyBorder="1" applyAlignment="1" applyProtection="1">
      <alignment horizontal="left" vertical="top"/>
      <protection locked="0"/>
    </xf>
    <xf numFmtId="0" fontId="35" fillId="0" borderId="23" xfId="0" applyFont="1" applyBorder="1" applyAlignment="1" applyProtection="1">
      <alignment horizontal="left" vertical="top"/>
      <protection locked="0"/>
    </xf>
    <xf numFmtId="0" fontId="16" fillId="5" borderId="42" xfId="0" applyFont="1" applyFill="1" applyBorder="1" applyAlignment="1" applyProtection="1">
      <alignment horizontal="left"/>
    </xf>
    <xf numFmtId="0" fontId="16" fillId="5" borderId="43" xfId="0" applyFont="1" applyFill="1" applyBorder="1" applyAlignment="1" applyProtection="1">
      <alignment horizontal="left"/>
    </xf>
    <xf numFmtId="0" fontId="18" fillId="8" borderId="22" xfId="0" applyFont="1" applyFill="1" applyBorder="1" applyAlignment="1" applyProtection="1">
      <alignment horizontal="left" vertical="top" indent="1"/>
    </xf>
    <xf numFmtId="0" fontId="18" fillId="8" borderId="23" xfId="0" applyFont="1" applyFill="1" applyBorder="1" applyAlignment="1" applyProtection="1">
      <alignment horizontal="left" vertical="top" indent="1"/>
    </xf>
    <xf numFmtId="0" fontId="35" fillId="3" borderId="22" xfId="0" applyFont="1" applyFill="1" applyBorder="1" applyAlignment="1" applyProtection="1">
      <alignment horizontal="left" vertical="top"/>
      <protection locked="0"/>
    </xf>
    <xf numFmtId="0" fontId="35" fillId="3" borderId="23" xfId="0" applyFont="1" applyFill="1" applyBorder="1" applyAlignment="1" applyProtection="1">
      <alignment horizontal="left" vertical="top"/>
      <protection locked="0"/>
    </xf>
    <xf numFmtId="0" fontId="16" fillId="2" borderId="38" xfId="0" applyFont="1" applyFill="1" applyBorder="1" applyAlignment="1" applyProtection="1">
      <alignment horizontal="center" vertical="center"/>
    </xf>
    <xf numFmtId="0" fontId="16" fillId="2" borderId="24"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164" fontId="8" fillId="12" borderId="40" xfId="1" applyNumberFormat="1" applyFont="1" applyFill="1" applyBorder="1" applyAlignment="1" applyProtection="1">
      <alignment horizontal="center" vertical="center" wrapText="1"/>
    </xf>
    <xf numFmtId="164" fontId="8" fillId="12" borderId="41" xfId="1" applyNumberFormat="1" applyFont="1" applyFill="1" applyBorder="1" applyAlignment="1" applyProtection="1">
      <alignment horizontal="center" vertical="center" wrapText="1"/>
    </xf>
    <xf numFmtId="0" fontId="10" fillId="0" borderId="0" xfId="0" applyFont="1" applyAlignment="1" applyProtection="1">
      <alignment horizontal="left"/>
    </xf>
    <xf numFmtId="0" fontId="23" fillId="9" borderId="0" xfId="0" applyFont="1" applyFill="1" applyAlignment="1">
      <alignment horizontal="center"/>
    </xf>
    <xf numFmtId="166" fontId="28" fillId="9" borderId="44" xfId="0" applyNumberFormat="1" applyFont="1" applyFill="1" applyBorder="1" applyAlignment="1" applyProtection="1">
      <alignment horizontal="center" vertical="center"/>
    </xf>
    <xf numFmtId="0" fontId="16" fillId="10" borderId="0" xfId="0" applyFont="1" applyFill="1" applyAlignment="1" applyProtection="1">
      <alignment horizontal="left" vertical="center"/>
    </xf>
    <xf numFmtId="0" fontId="16" fillId="10" borderId="0" xfId="0" applyFont="1" applyFill="1" applyAlignment="1" applyProtection="1">
      <alignment horizontal="center" vertical="center"/>
    </xf>
    <xf numFmtId="0" fontId="24" fillId="9" borderId="46" xfId="0" applyFont="1" applyFill="1" applyBorder="1" applyAlignment="1" applyProtection="1">
      <alignment horizontal="right" vertical="center"/>
    </xf>
    <xf numFmtId="0" fontId="24" fillId="9" borderId="24" xfId="0" applyFont="1" applyFill="1" applyBorder="1" applyAlignment="1" applyProtection="1">
      <alignment horizontal="right" vertical="center"/>
    </xf>
    <xf numFmtId="166" fontId="28" fillId="9" borderId="24" xfId="0" applyNumberFormat="1" applyFont="1" applyFill="1" applyBorder="1" applyAlignment="1" applyProtection="1">
      <alignment horizontal="center" vertical="center"/>
    </xf>
    <xf numFmtId="0" fontId="24" fillId="9" borderId="47" xfId="0" applyFont="1" applyFill="1" applyBorder="1" applyAlignment="1" applyProtection="1">
      <alignment horizontal="right" vertical="center"/>
    </xf>
    <xf numFmtId="0" fontId="24" fillId="9" borderId="44" xfId="0" applyFont="1" applyFill="1" applyBorder="1" applyAlignment="1" applyProtection="1">
      <alignment horizontal="right" vertical="center"/>
    </xf>
    <xf numFmtId="0" fontId="24" fillId="9" borderId="46" xfId="0" applyFont="1" applyFill="1" applyBorder="1" applyAlignment="1" applyProtection="1">
      <alignment horizontal="center" vertical="center"/>
    </xf>
    <xf numFmtId="0" fontId="24" fillId="9" borderId="24" xfId="0" applyFont="1" applyFill="1" applyBorder="1" applyAlignment="1" applyProtection="1">
      <alignment horizontal="center" vertical="center"/>
    </xf>
    <xf numFmtId="0" fontId="24" fillId="9" borderId="47" xfId="0" applyFont="1" applyFill="1" applyBorder="1" applyAlignment="1" applyProtection="1">
      <alignment horizontal="center" vertical="center"/>
    </xf>
    <xf numFmtId="0" fontId="24" fillId="9" borderId="44" xfId="0" applyFont="1" applyFill="1" applyBorder="1" applyAlignment="1" applyProtection="1">
      <alignment horizontal="center" vertical="center"/>
    </xf>
    <xf numFmtId="0" fontId="30" fillId="10" borderId="0" xfId="0" applyFont="1" applyFill="1" applyAlignment="1" applyProtection="1">
      <alignment horizontal="left" vertical="center"/>
    </xf>
    <xf numFmtId="0" fontId="30" fillId="10" borderId="26" xfId="0" applyFont="1" applyFill="1" applyBorder="1" applyAlignment="1" applyProtection="1">
      <alignment horizontal="left" vertical="center"/>
    </xf>
    <xf numFmtId="0" fontId="30" fillId="10" borderId="27" xfId="0" applyFont="1" applyFill="1" applyBorder="1" applyAlignment="1" applyProtection="1">
      <alignment horizontal="left" vertical="center"/>
    </xf>
    <xf numFmtId="0" fontId="0" fillId="0" borderId="89" xfId="0" applyBorder="1" applyAlignment="1" applyProtection="1">
      <alignment horizontal="center"/>
    </xf>
    <xf numFmtId="0" fontId="0" fillId="0" borderId="83" xfId="0" applyBorder="1" applyAlignment="1" applyProtection="1">
      <alignment horizontal="center"/>
    </xf>
    <xf numFmtId="0" fontId="18" fillId="8" borderId="22" xfId="0" applyFont="1" applyFill="1" applyBorder="1" applyAlignment="1" applyProtection="1">
      <alignment horizontal="left" vertical="top" indent="1"/>
      <protection locked="0"/>
    </xf>
    <xf numFmtId="0" fontId="18" fillId="8" borderId="23" xfId="0" applyFont="1" applyFill="1" applyBorder="1" applyAlignment="1" applyProtection="1">
      <alignment horizontal="left" vertical="top" indent="1"/>
      <protection locked="0"/>
    </xf>
    <xf numFmtId="0" fontId="35" fillId="3" borderId="22" xfId="0" applyFont="1" applyFill="1" applyBorder="1" applyAlignment="1" applyProtection="1">
      <alignment horizontal="left" vertical="top" indent="1"/>
      <protection locked="0"/>
    </xf>
    <xf numFmtId="0" fontId="35" fillId="3" borderId="23" xfId="0" applyFont="1" applyFill="1" applyBorder="1" applyAlignment="1" applyProtection="1">
      <alignment horizontal="left" vertical="top" indent="1"/>
      <protection locked="0"/>
    </xf>
    <xf numFmtId="0" fontId="2" fillId="2" borderId="87" xfId="0" applyFont="1" applyFill="1" applyBorder="1" applyAlignment="1" applyProtection="1">
      <alignment horizontal="center" vertical="center"/>
    </xf>
    <xf numFmtId="0" fontId="2" fillId="2" borderId="88" xfId="0" applyFont="1" applyFill="1" applyBorder="1" applyAlignment="1" applyProtection="1">
      <alignment horizontal="center" vertical="center"/>
    </xf>
    <xf numFmtId="0" fontId="10" fillId="0" borderId="0" xfId="0" applyFont="1" applyBorder="1" applyAlignment="1" applyProtection="1">
      <alignment horizontal="left" vertical="center" wrapText="1"/>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cellXfs>
  <cellStyles count="4">
    <cellStyle name="Comma" xfId="1" builtinId="3"/>
    <cellStyle name="Currency" xfId="3" builtinId="4"/>
    <cellStyle name="Normal" xfId="0" builtinId="0"/>
    <cellStyle name="Percent" xfId="2" builtinId="5"/>
  </cellStyles>
  <dxfs count="60">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solidFill>
            <a:ln>
              <a:solidFill>
                <a:schemeClr val="tx2"/>
              </a:solidFill>
            </a:ln>
            <a:effectLst/>
          </c:spPr>
          <c:invertIfNegative val="0"/>
          <c:cat>
            <c:numRef>
              <c:f>Data!$D$3:$D$7</c:f>
              <c:numCache>
                <c:formatCode>General</c:formatCode>
                <c:ptCount val="5"/>
                <c:pt idx="0">
                  <c:v>2012</c:v>
                </c:pt>
                <c:pt idx="1">
                  <c:v>2013</c:v>
                </c:pt>
                <c:pt idx="2">
                  <c:v>2014</c:v>
                </c:pt>
                <c:pt idx="3">
                  <c:v>2015</c:v>
                </c:pt>
                <c:pt idx="4">
                  <c:v>2016</c:v>
                </c:pt>
              </c:numCache>
            </c:numRef>
          </c:cat>
          <c:val>
            <c:numRef>
              <c:f>Data!$E$3:$E$7</c:f>
              <c:numCache>
                <c:formatCode>0%</c:formatCode>
                <c:ptCount val="5"/>
                <c:pt idx="2">
                  <c:v>0</c:v>
                </c:pt>
                <c:pt idx="3">
                  <c:v>0</c:v>
                </c:pt>
                <c:pt idx="4">
                  <c:v>0</c:v>
                </c:pt>
              </c:numCache>
            </c:numRef>
          </c:val>
          <c:extLst xmlns:c16r2="http://schemas.microsoft.com/office/drawing/2015/06/chart">
            <c:ext xmlns:c16="http://schemas.microsoft.com/office/drawing/2014/chart" uri="{C3380CC4-5D6E-409C-BE32-E72D297353CC}">
              <c16:uniqueId val="{00000000-826B-4EC3-A983-4D41AFA77668}"/>
            </c:ext>
          </c:extLst>
        </c:ser>
        <c:ser>
          <c:idx val="1"/>
          <c:order val="1"/>
          <c:spPr>
            <a:solidFill>
              <a:srgbClr val="002060"/>
            </a:solidFill>
            <a:ln>
              <a:noFill/>
            </a:ln>
            <a:effectLst/>
          </c:spPr>
          <c:invertIfNegative val="0"/>
          <c:cat>
            <c:numRef>
              <c:f>Data!$D$3:$D$7</c:f>
              <c:numCache>
                <c:formatCode>General</c:formatCode>
                <c:ptCount val="5"/>
                <c:pt idx="0">
                  <c:v>2012</c:v>
                </c:pt>
                <c:pt idx="1">
                  <c:v>2013</c:v>
                </c:pt>
                <c:pt idx="2">
                  <c:v>2014</c:v>
                </c:pt>
                <c:pt idx="3">
                  <c:v>2015</c:v>
                </c:pt>
                <c:pt idx="4">
                  <c:v>2016</c:v>
                </c:pt>
              </c:numCache>
            </c:numRef>
          </c:cat>
          <c:val>
            <c:numRef>
              <c:f>Data!$F$3:$F$7</c:f>
              <c:numCache>
                <c:formatCode>0%</c:formatCode>
                <c:ptCount val="5"/>
                <c:pt idx="2">
                  <c:v>0</c:v>
                </c:pt>
                <c:pt idx="3">
                  <c:v>0</c:v>
                </c:pt>
                <c:pt idx="4">
                  <c:v>0</c:v>
                </c:pt>
              </c:numCache>
            </c:numRef>
          </c:val>
          <c:extLst xmlns:c16r2="http://schemas.microsoft.com/office/drawing/2015/06/chart">
            <c:ext xmlns:c16="http://schemas.microsoft.com/office/drawing/2014/chart" uri="{C3380CC4-5D6E-409C-BE32-E72D297353CC}">
              <c16:uniqueId val="{00000001-826B-4EC3-A983-4D41AFA77668}"/>
            </c:ext>
            <c:ext xmlns:c15="http://schemas.microsoft.com/office/drawing/2012/chart" uri="{02D57815-91ED-43cb-92C2-25804820EDAC}">
              <c15:filteredSeriesTitle>
                <c15:tx>
                  <c:v>KSSA</c:v>
                </c15:tx>
              </c15:filteredSeriesTitle>
            </c:ext>
          </c:extLst>
        </c:ser>
        <c:dLbls>
          <c:showLegendKey val="0"/>
          <c:showVal val="0"/>
          <c:showCatName val="0"/>
          <c:showSerName val="0"/>
          <c:showPercent val="0"/>
          <c:showBubbleSize val="0"/>
        </c:dLbls>
        <c:gapWidth val="150"/>
        <c:axId val="216006224"/>
        <c:axId val="215764336"/>
      </c:barChart>
      <c:lineChart>
        <c:grouping val="standard"/>
        <c:varyColors val="0"/>
        <c:ser>
          <c:idx val="2"/>
          <c:order val="2"/>
          <c:spPr>
            <a:ln w="28575" cap="rnd">
              <a:solidFill>
                <a:srgbClr val="00B050"/>
              </a:solidFill>
              <a:round/>
            </a:ln>
            <a:effectLst/>
          </c:spPr>
          <c:marker>
            <c:symbol val="none"/>
          </c:marker>
          <c:val>
            <c:numRef>
              <c:f>Data!$H$3:$H$7</c:f>
              <c:numCache>
                <c:formatCode>General</c:formatCode>
                <c:ptCount val="5"/>
                <c:pt idx="2" formatCode="0%">
                  <c:v>0</c:v>
                </c:pt>
                <c:pt idx="3" formatCode="0%">
                  <c:v>0</c:v>
                </c:pt>
                <c:pt idx="4" formatCode="0%">
                  <c:v>0</c:v>
                </c:pt>
              </c:numCache>
            </c:numRef>
          </c:val>
          <c:smooth val="0"/>
        </c:ser>
        <c:dLbls>
          <c:showLegendKey val="0"/>
          <c:showVal val="0"/>
          <c:showCatName val="0"/>
          <c:showSerName val="0"/>
          <c:showPercent val="0"/>
          <c:showBubbleSize val="0"/>
        </c:dLbls>
        <c:marker val="1"/>
        <c:smooth val="0"/>
        <c:axId val="216006224"/>
        <c:axId val="215764336"/>
      </c:lineChart>
      <c:catAx>
        <c:axId val="21600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764336"/>
        <c:crosses val="autoZero"/>
        <c:auto val="1"/>
        <c:lblAlgn val="ctr"/>
        <c:lblOffset val="100"/>
        <c:noMultiLvlLbl val="0"/>
      </c:catAx>
      <c:valAx>
        <c:axId val="2157643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006224"/>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Data!$D$3:$D$7</c:f>
              <c:numCache>
                <c:formatCode>General</c:formatCode>
                <c:ptCount val="5"/>
                <c:pt idx="0">
                  <c:v>2012</c:v>
                </c:pt>
                <c:pt idx="1">
                  <c:v>2013</c:v>
                </c:pt>
                <c:pt idx="2">
                  <c:v>2014</c:v>
                </c:pt>
                <c:pt idx="3">
                  <c:v>2015</c:v>
                </c:pt>
                <c:pt idx="4">
                  <c:v>2016</c:v>
                </c:pt>
              </c:numCache>
            </c:numRef>
          </c:cat>
          <c:val>
            <c:numRef>
              <c:f>Data!$G$3:$G$7</c:f>
              <c:numCache>
                <c:formatCode>0%</c:formatCode>
                <c:ptCount val="5"/>
                <c:pt idx="2">
                  <c:v>0</c:v>
                </c:pt>
                <c:pt idx="3">
                  <c:v>0</c:v>
                </c:pt>
                <c:pt idx="4">
                  <c:v>0</c:v>
                </c:pt>
              </c:numCache>
            </c:numRef>
          </c:val>
          <c:smooth val="0"/>
          <c:extLst xmlns:c16r2="http://schemas.microsoft.com/office/drawing/2015/06/chart">
            <c:ext xmlns:c16="http://schemas.microsoft.com/office/drawing/2014/chart" uri="{C3380CC4-5D6E-409C-BE32-E72D297353CC}">
              <c16:uniqueId val="{00000000-FBD5-420E-A139-14AD29AF25F6}"/>
            </c:ext>
          </c:extLst>
        </c:ser>
        <c:dLbls>
          <c:showLegendKey val="0"/>
          <c:showVal val="0"/>
          <c:showCatName val="0"/>
          <c:showSerName val="0"/>
          <c:showPercent val="0"/>
          <c:showBubbleSize val="0"/>
        </c:dLbls>
        <c:smooth val="0"/>
        <c:axId val="215956352"/>
        <c:axId val="215731680"/>
      </c:lineChart>
      <c:catAx>
        <c:axId val="2159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731680"/>
        <c:crosses val="autoZero"/>
        <c:auto val="1"/>
        <c:lblAlgn val="ctr"/>
        <c:lblOffset val="100"/>
        <c:noMultiLvlLbl val="0"/>
      </c:catAx>
      <c:valAx>
        <c:axId val="21573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956352"/>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tx2"/>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Data!$E$4:$E$7</c:f>
              <c:numCache>
                <c:formatCode>0%</c:formatCode>
                <c:ptCount val="4"/>
                <c:pt idx="1">
                  <c:v>0</c:v>
                </c:pt>
                <c:pt idx="2">
                  <c:v>0</c:v>
                </c:pt>
                <c:pt idx="3">
                  <c:v>0</c:v>
                </c:pt>
              </c:numCache>
            </c:numRef>
          </c:val>
          <c:smooth val="0"/>
          <c:extLst xmlns:c16r2="http://schemas.microsoft.com/office/drawing/2015/06/chart">
            <c:ext xmlns:c16="http://schemas.microsoft.com/office/drawing/2014/chart" uri="{C3380CC4-5D6E-409C-BE32-E72D297353CC}">
              <c16:uniqueId val="{00000000-3AB6-4BC4-8723-BCCD15CCF0CD}"/>
            </c:ext>
          </c:extLst>
        </c:ser>
        <c:ser>
          <c:idx val="1"/>
          <c:order val="1"/>
          <c:spPr>
            <a:ln w="28575" cap="rnd">
              <a:solidFill>
                <a:schemeClr val="accent2"/>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Data!$F$4:$F$7</c:f>
              <c:numCache>
                <c:formatCode>0%</c:formatCode>
                <c:ptCount val="4"/>
                <c:pt idx="1">
                  <c:v>0</c:v>
                </c:pt>
                <c:pt idx="2">
                  <c:v>0</c:v>
                </c:pt>
                <c:pt idx="3">
                  <c:v>0</c:v>
                </c:pt>
              </c:numCache>
            </c:numRef>
          </c:val>
          <c:smooth val="0"/>
          <c:extLst xmlns:c16r2="http://schemas.microsoft.com/office/drawing/2015/06/chart">
            <c:ext xmlns:c16="http://schemas.microsoft.com/office/drawing/2014/chart" uri="{C3380CC4-5D6E-409C-BE32-E72D297353CC}">
              <c16:uniqueId val="{00000001-3AB6-4BC4-8723-BCCD15CCF0CD}"/>
            </c:ext>
          </c:extLst>
        </c:ser>
        <c:dLbls>
          <c:showLegendKey val="0"/>
          <c:showVal val="0"/>
          <c:showCatName val="0"/>
          <c:showSerName val="0"/>
          <c:showPercent val="0"/>
          <c:showBubbleSize val="0"/>
        </c:dLbls>
        <c:smooth val="0"/>
        <c:axId val="214575936"/>
        <c:axId val="336333672"/>
      </c:lineChart>
      <c:catAx>
        <c:axId val="2145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333672"/>
        <c:crosses val="autoZero"/>
        <c:auto val="1"/>
        <c:lblAlgn val="ctr"/>
        <c:lblOffset val="100"/>
        <c:noMultiLvlLbl val="0"/>
      </c:catAx>
      <c:valAx>
        <c:axId val="336333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575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Data!$G$4:$G$7</c:f>
              <c:numCache>
                <c:formatCode>0%</c:formatCode>
                <c:ptCount val="4"/>
                <c:pt idx="1">
                  <c:v>0</c:v>
                </c:pt>
                <c:pt idx="2">
                  <c:v>0</c:v>
                </c:pt>
                <c:pt idx="3">
                  <c:v>0</c:v>
                </c:pt>
              </c:numCache>
            </c:numRef>
          </c:val>
          <c:smooth val="0"/>
          <c:extLst xmlns:c16r2="http://schemas.microsoft.com/office/drawing/2015/06/chart">
            <c:ext xmlns:c16="http://schemas.microsoft.com/office/drawing/2014/chart" uri="{C3380CC4-5D6E-409C-BE32-E72D297353CC}">
              <c16:uniqueId val="{00000000-A213-49C4-BECD-22DC42AA2FE1}"/>
            </c:ext>
          </c:extLst>
        </c:ser>
        <c:dLbls>
          <c:showLegendKey val="0"/>
          <c:showVal val="0"/>
          <c:showCatName val="0"/>
          <c:showSerName val="0"/>
          <c:showPercent val="0"/>
          <c:showBubbleSize val="0"/>
        </c:dLbls>
        <c:smooth val="0"/>
        <c:axId val="336813656"/>
        <c:axId val="336099312"/>
      </c:lineChart>
      <c:catAx>
        <c:axId val="336813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099312"/>
        <c:crosses val="autoZero"/>
        <c:auto val="1"/>
        <c:lblAlgn val="ctr"/>
        <c:lblOffset val="100"/>
        <c:noMultiLvlLbl val="0"/>
      </c:catAx>
      <c:valAx>
        <c:axId val="336099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81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1</xdr:rowOff>
    </xdr:from>
    <xdr:to>
      <xdr:col>7</xdr:col>
      <xdr:colOff>0</xdr:colOff>
      <xdr:row>42</xdr:row>
      <xdr:rowOff>171451</xdr:rowOff>
    </xdr:to>
    <xdr:sp macro="" textlink="">
      <xdr:nvSpPr>
        <xdr:cNvPr id="8" name="TextBox 7">
          <a:extLst>
            <a:ext uri="{FF2B5EF4-FFF2-40B4-BE49-F238E27FC236}">
              <a16:creationId xmlns:a16="http://schemas.microsoft.com/office/drawing/2014/main" xmlns="" id="{00000000-0008-0000-0000-000008000000}"/>
            </a:ext>
          </a:extLst>
        </xdr:cNvPr>
        <xdr:cNvSpPr txBox="1"/>
      </xdr:nvSpPr>
      <xdr:spPr>
        <a:xfrm>
          <a:off x="0" y="7366001"/>
          <a:ext cx="10943167" cy="15049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4.</a:t>
          </a:r>
          <a:r>
            <a:rPr lang="en-US" sz="1100" b="1" baseline="0"/>
            <a:t>  </a:t>
          </a:r>
          <a:r>
            <a:rPr lang="en-US" sz="1100" b="1"/>
            <a:t>Please list the</a:t>
          </a:r>
          <a:r>
            <a:rPr lang="en-US" sz="1100" b="1" baseline="0"/>
            <a:t> city and country of any of the company's operations that provide goods and services to customers located in KSA: </a:t>
          </a:r>
          <a:r>
            <a:rPr lang="en-US" sz="1100" baseline="0"/>
            <a:t> </a:t>
          </a:r>
          <a:endParaRPr lang="en-US" sz="1100" b="1" baseline="0"/>
        </a:p>
        <a:p>
          <a:endParaRPr lang="en-US" sz="1100" b="1" baseline="0"/>
        </a:p>
        <a:p>
          <a:endParaRPr lang="en-US" sz="1100" b="0" baseline="0"/>
        </a:p>
        <a:p>
          <a:endParaRPr lang="en-US" sz="1100" b="0" baseline="0"/>
        </a:p>
      </xdr:txBody>
    </xdr:sp>
    <xdr:clientData/>
  </xdr:twoCellAnchor>
  <xdr:twoCellAnchor>
    <xdr:from>
      <xdr:col>0</xdr:col>
      <xdr:colOff>19050</xdr:colOff>
      <xdr:row>35</xdr:row>
      <xdr:rowOff>1</xdr:rowOff>
    </xdr:from>
    <xdr:to>
      <xdr:col>7</xdr:col>
      <xdr:colOff>10583</xdr:colOff>
      <xdr:row>37</xdr:row>
      <xdr:rowOff>57151</xdr:rowOff>
    </xdr:to>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19050" y="7366001"/>
          <a:ext cx="10934700" cy="438150"/>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14</xdr:row>
      <xdr:rowOff>9525</xdr:rowOff>
    </xdr:from>
    <xdr:to>
      <xdr:col>2</xdr:col>
      <xdr:colOff>0</xdr:colOff>
      <xdr:row>21</xdr:row>
      <xdr:rowOff>180975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0" y="2705100"/>
          <a:ext cx="6019800" cy="15049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2.  Please</a:t>
          </a:r>
          <a:r>
            <a:rPr lang="en-US" sz="1100" b="1" baseline="0"/>
            <a:t> provide a brief description of the types of goods and services provided to Saudi Aramco and </a:t>
          </a:r>
        </a:p>
        <a:p>
          <a:r>
            <a:rPr lang="en-US" sz="1100" b="1" baseline="0"/>
            <a:t>     other KSA customers: </a:t>
          </a:r>
          <a:r>
            <a:rPr lang="en-US" sz="1100" baseline="0"/>
            <a:t> </a:t>
          </a:r>
          <a:endParaRPr lang="en-US" sz="1100" b="1" baseline="0"/>
        </a:p>
        <a:p>
          <a:endParaRPr lang="en-US" sz="1100" b="0" baseline="0"/>
        </a:p>
        <a:p>
          <a:endParaRPr lang="en-US" sz="1100" b="1" baseline="0"/>
        </a:p>
      </xdr:txBody>
    </xdr:sp>
    <xdr:clientData/>
  </xdr:twoCellAnchor>
  <xdr:twoCellAnchor>
    <xdr:from>
      <xdr:col>0</xdr:col>
      <xdr:colOff>19050</xdr:colOff>
      <xdr:row>14</xdr:row>
      <xdr:rowOff>9526</xdr:rowOff>
    </xdr:from>
    <xdr:to>
      <xdr:col>2</xdr:col>
      <xdr:colOff>0</xdr:colOff>
      <xdr:row>14</xdr:row>
      <xdr:rowOff>447676</xdr:rowOff>
    </xdr:to>
    <xdr:sp macro="" textlink="">
      <xdr:nvSpPr>
        <xdr:cNvPr id="5" name="Rectangle 4">
          <a:extLst>
            <a:ext uri="{FF2B5EF4-FFF2-40B4-BE49-F238E27FC236}">
              <a16:creationId xmlns:a16="http://schemas.microsoft.com/office/drawing/2014/main" xmlns="" id="{00000000-0008-0000-0000-000005000000}"/>
            </a:ext>
          </a:extLst>
        </xdr:cNvPr>
        <xdr:cNvSpPr/>
      </xdr:nvSpPr>
      <xdr:spPr>
        <a:xfrm>
          <a:off x="19050" y="2705101"/>
          <a:ext cx="6181725" cy="438150"/>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19050</xdr:colOff>
      <xdr:row>23</xdr:row>
      <xdr:rowOff>19049</xdr:rowOff>
    </xdr:from>
    <xdr:to>
      <xdr:col>2</xdr:col>
      <xdr:colOff>19050</xdr:colOff>
      <xdr:row>33</xdr:row>
      <xdr:rowOff>200024</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19050" y="4829174"/>
          <a:ext cx="6200775" cy="2085975"/>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3.  Please</a:t>
          </a:r>
          <a:r>
            <a:rPr lang="en-US" sz="1100" b="1" baseline="0"/>
            <a:t> provide a brief overview of the company's actions and accomplishments to support and</a:t>
          </a:r>
        </a:p>
        <a:p>
          <a:r>
            <a:rPr lang="en-US" sz="1100" b="1" baseline="0"/>
            <a:t>     promote IKTVA and Saudization.  </a:t>
          </a:r>
          <a:r>
            <a:rPr lang="en-US" sz="1100" baseline="0"/>
            <a:t> </a:t>
          </a:r>
          <a:endParaRPr lang="en-US" sz="1100" b="1" baseline="0"/>
        </a:p>
        <a:p>
          <a:endParaRPr lang="en-US" sz="1100" b="1" baseline="0"/>
        </a:p>
        <a:p>
          <a:endParaRPr lang="en-US" sz="1100" b="1"/>
        </a:p>
      </xdr:txBody>
    </xdr:sp>
    <xdr:clientData/>
  </xdr:twoCellAnchor>
  <xdr:twoCellAnchor>
    <xdr:from>
      <xdr:col>0</xdr:col>
      <xdr:colOff>19050</xdr:colOff>
      <xdr:row>23</xdr:row>
      <xdr:rowOff>19050</xdr:rowOff>
    </xdr:from>
    <xdr:to>
      <xdr:col>2</xdr:col>
      <xdr:colOff>19050</xdr:colOff>
      <xdr:row>25</xdr:row>
      <xdr:rowOff>85725</xdr:rowOff>
    </xdr:to>
    <xdr:sp macro="" textlink="">
      <xdr:nvSpPr>
        <xdr:cNvPr id="7" name="Rectangle 6">
          <a:extLst>
            <a:ext uri="{FF2B5EF4-FFF2-40B4-BE49-F238E27FC236}">
              <a16:creationId xmlns:a16="http://schemas.microsoft.com/office/drawing/2014/main" xmlns="" id="{00000000-0008-0000-0000-000007000000}"/>
            </a:ext>
          </a:extLst>
        </xdr:cNvPr>
        <xdr:cNvSpPr/>
      </xdr:nvSpPr>
      <xdr:spPr>
        <a:xfrm>
          <a:off x="19050" y="4829175"/>
          <a:ext cx="6200775" cy="447675"/>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19050</xdr:rowOff>
    </xdr:from>
    <xdr:to>
      <xdr:col>4</xdr:col>
      <xdr:colOff>0</xdr:colOff>
      <xdr:row>10</xdr:row>
      <xdr:rowOff>57150</xdr:rowOff>
    </xdr:to>
    <xdr:graphicFrame macro="">
      <xdr:nvGraphicFramePr>
        <xdr:cNvPr id="2" name="Chart 1">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19050</xdr:rowOff>
    </xdr:from>
    <xdr:to>
      <xdr:col>4</xdr:col>
      <xdr:colOff>9525</xdr:colOff>
      <xdr:row>26</xdr:row>
      <xdr:rowOff>177618</xdr:rowOff>
    </xdr:to>
    <xdr:graphicFrame macro="">
      <xdr:nvGraphicFramePr>
        <xdr:cNvPr id="3" name="Chart 2">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5</xdr:row>
      <xdr:rowOff>9525</xdr:rowOff>
    </xdr:from>
    <xdr:to>
      <xdr:col>13</xdr:col>
      <xdr:colOff>704850</xdr:colOff>
      <xdr:row>17</xdr:row>
      <xdr:rowOff>228600</xdr:rowOff>
    </xdr:to>
    <xdr:sp macro="" textlink="">
      <xdr:nvSpPr>
        <xdr:cNvPr id="4" name="TextBox 3">
          <a:extLst>
            <a:ext uri="{FF2B5EF4-FFF2-40B4-BE49-F238E27FC236}">
              <a16:creationId xmlns:a16="http://schemas.microsoft.com/office/drawing/2014/main" xmlns="" id="{00000000-0008-0000-0400-000004000000}"/>
            </a:ext>
          </a:extLst>
        </xdr:cNvPr>
        <xdr:cNvSpPr txBox="1"/>
      </xdr:nvSpPr>
      <xdr:spPr>
        <a:xfrm>
          <a:off x="4095750" y="1200150"/>
          <a:ext cx="5981700"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a:t>
          </a:r>
        </a:p>
        <a:p>
          <a:r>
            <a:rPr lang="en-US" sz="1400"/>
            <a:t>2.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519112</xdr:colOff>
      <xdr:row>12</xdr:row>
      <xdr:rowOff>157162</xdr:rowOff>
    </xdr:from>
    <xdr:to>
      <xdr:col>17</xdr:col>
      <xdr:colOff>214312</xdr:colOff>
      <xdr:row>20</xdr:row>
      <xdr:rowOff>133350</xdr:rowOff>
    </xdr:to>
    <xdr:graphicFrame macro="">
      <xdr:nvGraphicFramePr>
        <xdr:cNvPr id="2" name="Chart 1">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538162</xdr:colOff>
      <xdr:row>20</xdr:row>
      <xdr:rowOff>138112</xdr:rowOff>
    </xdr:from>
    <xdr:to>
      <xdr:col>17</xdr:col>
      <xdr:colOff>233362</xdr:colOff>
      <xdr:row>28</xdr:row>
      <xdr:rowOff>150304</xdr:rowOff>
    </xdr:to>
    <xdr:graphicFrame macro="">
      <xdr:nvGraphicFramePr>
        <xdr:cNvPr id="3" name="Chart 2">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34"/>
  <sheetViews>
    <sheetView showGridLines="0" tabSelected="1" zoomScale="90" zoomScaleNormal="90" workbookViewId="0">
      <selection activeCell="B3" sqref="B3"/>
    </sheetView>
  </sheetViews>
  <sheetFormatPr defaultRowHeight="15" x14ac:dyDescent="0.25"/>
  <cols>
    <col min="1" max="1" width="20.28515625" style="141" customWidth="1"/>
    <col min="2" max="2" width="72.7109375" style="141" customWidth="1"/>
    <col min="3" max="3" width="2.140625" style="141" customWidth="1"/>
    <col min="4" max="4" width="13.42578125" style="141" customWidth="1"/>
    <col min="5" max="5" width="26.85546875" style="141" customWidth="1"/>
    <col min="6" max="6" width="6.85546875" style="141" customWidth="1"/>
    <col min="7" max="7" width="21.7109375" style="141" customWidth="1"/>
    <col min="8" max="16384" width="9.140625" style="141"/>
  </cols>
  <sheetData>
    <row r="1" spans="1:7" ht="23.25" x14ac:dyDescent="0.35">
      <c r="A1" s="273" t="s">
        <v>112</v>
      </c>
      <c r="B1" s="274"/>
    </row>
    <row r="2" spans="1:7" ht="21" x14ac:dyDescent="0.35">
      <c r="A2" s="151" t="s">
        <v>3</v>
      </c>
      <c r="B2" s="20" t="s">
        <v>243</v>
      </c>
    </row>
    <row r="3" spans="1:7" ht="21" x14ac:dyDescent="0.35">
      <c r="A3" s="152" t="s">
        <v>145</v>
      </c>
      <c r="B3" s="24"/>
    </row>
    <row r="4" spans="1:7" ht="21" customHeight="1" x14ac:dyDescent="0.3">
      <c r="A4" s="152" t="s">
        <v>4</v>
      </c>
      <c r="B4" s="277"/>
    </row>
    <row r="5" spans="1:7" ht="21" customHeight="1" x14ac:dyDescent="0.3">
      <c r="A5" s="153"/>
      <c r="B5" s="278"/>
    </row>
    <row r="6" spans="1:7" ht="21" customHeight="1" x14ac:dyDescent="0.35">
      <c r="A6" s="151" t="s">
        <v>166</v>
      </c>
      <c r="B6" s="43"/>
    </row>
    <row r="7" spans="1:7" ht="21" customHeight="1" x14ac:dyDescent="0.35">
      <c r="A7" s="151" t="s">
        <v>214</v>
      </c>
      <c r="B7" s="43"/>
    </row>
    <row r="8" spans="1:7" ht="3" customHeight="1" thickBot="1" x14ac:dyDescent="0.4">
      <c r="A8" s="255"/>
      <c r="B8" s="254"/>
    </row>
    <row r="9" spans="1:7" ht="23.25" x14ac:dyDescent="0.35">
      <c r="A9" s="273" t="s">
        <v>113</v>
      </c>
      <c r="B9" s="274"/>
    </row>
    <row r="10" spans="1:7" ht="21" x14ac:dyDescent="0.35">
      <c r="A10" s="154" t="s">
        <v>22</v>
      </c>
      <c r="B10" s="20"/>
    </row>
    <row r="11" spans="1:7" ht="21" x14ac:dyDescent="0.35">
      <c r="A11" s="154" t="s">
        <v>23</v>
      </c>
      <c r="B11" s="20"/>
    </row>
    <row r="12" spans="1:7" ht="21" customHeight="1" x14ac:dyDescent="0.35">
      <c r="A12" s="154" t="s">
        <v>114</v>
      </c>
      <c r="B12" s="20"/>
      <c r="D12" s="275" t="s">
        <v>162</v>
      </c>
      <c r="E12" s="275"/>
      <c r="F12" s="275"/>
      <c r="G12" s="275"/>
    </row>
    <row r="13" spans="1:7" ht="21.75" customHeight="1" thickBot="1" x14ac:dyDescent="0.4">
      <c r="A13" s="155" t="s">
        <v>24</v>
      </c>
      <c r="B13" s="21"/>
      <c r="D13" s="275"/>
      <c r="E13" s="275"/>
      <c r="F13" s="275"/>
      <c r="G13" s="275"/>
    </row>
    <row r="14" spans="1:7" ht="15.75" thickBot="1" x14ac:dyDescent="0.3">
      <c r="D14" s="276"/>
      <c r="E14" s="276"/>
      <c r="F14" s="276"/>
      <c r="G14" s="276"/>
    </row>
    <row r="15" spans="1:7" ht="45.75" thickBot="1" x14ac:dyDescent="0.3">
      <c r="D15" s="156" t="s">
        <v>119</v>
      </c>
      <c r="E15" s="157" t="s">
        <v>76</v>
      </c>
      <c r="F15" s="157" t="s">
        <v>120</v>
      </c>
      <c r="G15" s="158" t="s">
        <v>248</v>
      </c>
    </row>
    <row r="16" spans="1:7" x14ac:dyDescent="0.25">
      <c r="D16" s="142"/>
      <c r="E16" s="143"/>
      <c r="F16" s="143"/>
      <c r="G16" s="144"/>
    </row>
    <row r="17" spans="4:7" x14ac:dyDescent="0.25">
      <c r="D17" s="145"/>
      <c r="E17" s="146"/>
      <c r="F17" s="146"/>
      <c r="G17" s="147"/>
    </row>
    <row r="18" spans="4:7" x14ac:dyDescent="0.25">
      <c r="D18" s="145"/>
      <c r="E18" s="146"/>
      <c r="F18" s="146"/>
      <c r="G18" s="147"/>
    </row>
    <row r="19" spans="4:7" x14ac:dyDescent="0.25">
      <c r="D19" s="145"/>
      <c r="E19" s="146"/>
      <c r="F19" s="146"/>
      <c r="G19" s="147"/>
    </row>
    <row r="20" spans="4:7" x14ac:dyDescent="0.25">
      <c r="D20" s="145"/>
      <c r="E20" s="146"/>
      <c r="F20" s="146"/>
      <c r="G20" s="147"/>
    </row>
    <row r="21" spans="4:7" x14ac:dyDescent="0.25">
      <c r="D21" s="145"/>
      <c r="E21" s="146"/>
      <c r="F21" s="146"/>
      <c r="G21" s="147"/>
    </row>
    <row r="22" spans="4:7" x14ac:dyDescent="0.25">
      <c r="D22" s="145"/>
      <c r="E22" s="146"/>
      <c r="F22" s="146"/>
      <c r="G22" s="147"/>
    </row>
    <row r="23" spans="4:7" x14ac:dyDescent="0.25">
      <c r="D23" s="145"/>
      <c r="E23" s="146"/>
      <c r="F23" s="146"/>
      <c r="G23" s="147"/>
    </row>
    <row r="24" spans="4:7" x14ac:dyDescent="0.25">
      <c r="D24" s="145"/>
      <c r="E24" s="146"/>
      <c r="F24" s="146"/>
      <c r="G24" s="147"/>
    </row>
    <row r="25" spans="4:7" x14ac:dyDescent="0.25">
      <c r="D25" s="145"/>
      <c r="E25" s="146"/>
      <c r="F25" s="146"/>
      <c r="G25" s="147"/>
    </row>
    <row r="26" spans="4:7" x14ac:dyDescent="0.25">
      <c r="D26" s="145"/>
      <c r="E26" s="146"/>
      <c r="F26" s="146"/>
      <c r="G26" s="147"/>
    </row>
    <row r="27" spans="4:7" x14ac:dyDescent="0.25">
      <c r="D27" s="145"/>
      <c r="E27" s="146"/>
      <c r="F27" s="146"/>
      <c r="G27" s="147"/>
    </row>
    <row r="28" spans="4:7" x14ac:dyDescent="0.25">
      <c r="D28" s="145"/>
      <c r="E28" s="146"/>
      <c r="F28" s="146"/>
      <c r="G28" s="147"/>
    </row>
    <row r="29" spans="4:7" x14ac:dyDescent="0.25">
      <c r="D29" s="145"/>
      <c r="E29" s="146"/>
      <c r="F29" s="146"/>
      <c r="G29" s="147"/>
    </row>
    <row r="30" spans="4:7" x14ac:dyDescent="0.25">
      <c r="D30" s="145"/>
      <c r="E30" s="146"/>
      <c r="F30" s="146"/>
      <c r="G30" s="147"/>
    </row>
    <row r="31" spans="4:7" x14ac:dyDescent="0.25">
      <c r="D31" s="145"/>
      <c r="E31" s="146"/>
      <c r="F31" s="146"/>
      <c r="G31" s="147"/>
    </row>
    <row r="32" spans="4:7" x14ac:dyDescent="0.25">
      <c r="D32" s="145"/>
      <c r="E32" s="146"/>
      <c r="F32" s="146"/>
      <c r="G32" s="147"/>
    </row>
    <row r="33" spans="4:7" x14ac:dyDescent="0.25">
      <c r="D33" s="145"/>
      <c r="E33" s="146"/>
      <c r="F33" s="146"/>
      <c r="G33" s="147"/>
    </row>
    <row r="34" spans="4:7" ht="15.75" thickBot="1" x14ac:dyDescent="0.3">
      <c r="D34" s="148"/>
      <c r="E34" s="149"/>
      <c r="F34" s="149"/>
      <c r="G34" s="150"/>
    </row>
  </sheetData>
  <sheetProtection formatCells="0" insertColumns="0" insertRows="0" insertHyperlinks="0" deleteColumns="0" deleteRows="0" selectLockedCells="1" sort="0" autoFilter="0" pivotTables="0"/>
  <mergeCells count="4">
    <mergeCell ref="A1:B1"/>
    <mergeCell ref="D12:G14"/>
    <mergeCell ref="A9:B9"/>
    <mergeCell ref="B4:B5"/>
  </mergeCells>
  <pageMargins left="0.7" right="0.7" top="0.75" bottom="0.75" header="0.3" footer="0.3"/>
  <pageSetup scale="70" orientation="landscape" r:id="rId1"/>
  <headerFooter differentOddEven="1">
    <oddFooter>&amp;R&amp;F
&amp;D&amp;CSaudi Aramco: Confidential</oddFooter>
    <evenFooter>&amp;CSaudi Aramco: Confidential</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40" t="s">
        <v>150</v>
      </c>
      <c r="B3" s="140"/>
      <c r="C3" s="140"/>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2015</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ViezJ2vF6S279HANxkTtxrKZ7PkTNL9DXEWEV7Ik0nc57CaVUJNEBdPvQmIB1HzbD7uGwQb0qFo4CKTG+qpQVw==" saltValue="JFkEZ8CATfEpkfecz5EVZw=="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35" priority="5">
      <formula>$D10="no"</formula>
    </cfRule>
  </conditionalFormatting>
  <conditionalFormatting sqref="F10:F80">
    <cfRule type="expression" dxfId="34" priority="3">
      <formula>$D10="no"</formula>
    </cfRule>
  </conditionalFormatting>
  <conditionalFormatting sqref="E81">
    <cfRule type="expression" dxfId="33" priority="2">
      <formula>$D81="no"</formula>
    </cfRule>
  </conditionalFormatting>
  <conditionalFormatting sqref="F81">
    <cfRule type="expression" dxfId="32"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151</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2014</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l+ea7nPp0kLi7L8wQ7QOVXtZYPaQkLh0adaYz2UQaPgWKhwgfpvzeIhyLUMJ+lgF6GUetKuVuZolwJsGs+1JvA==" saltValue="ThgGMuibB/bbl9zyKYIo/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31" priority="5">
      <formula>$D10="no"</formula>
    </cfRule>
  </conditionalFormatting>
  <conditionalFormatting sqref="F10:F80">
    <cfRule type="expression" dxfId="30" priority="3">
      <formula>$D10="no"</formula>
    </cfRule>
  </conditionalFormatting>
  <conditionalFormatting sqref="E81">
    <cfRule type="expression" dxfId="29" priority="2">
      <formula>$D81="no"</formula>
    </cfRule>
  </conditionalFormatting>
  <conditionalFormatting sqref="F81">
    <cfRule type="expression" dxfId="28"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152</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2013</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Ym6o56gOpooHjPLwS10JaR82GVTp4KdVAcSqsF+KtFLDEA7kW7cv+fbN68/UXj7qtazprDAna/omQ0JIAhiobQ==" saltValue="bLJ2oFBK1//E9VOCCB9S3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27" priority="5">
      <formula>$D10="no"</formula>
    </cfRule>
  </conditionalFormatting>
  <conditionalFormatting sqref="F10:F80">
    <cfRule type="expression" dxfId="26" priority="3">
      <formula>$D10="no"</formula>
    </cfRule>
  </conditionalFormatting>
  <conditionalFormatting sqref="E81">
    <cfRule type="expression" dxfId="25" priority="2">
      <formula>$D81="no"</formula>
    </cfRule>
  </conditionalFormatting>
  <conditionalFormatting sqref="F81">
    <cfRule type="expression" dxfId="24"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153</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2012</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2wS1u17JiSbzS1B1a+5j8URhq6ubNbclIJnTuhV92x7L89gYJgmHawC8pDAa1WAbevgsQLTMWAV4aCd/oCNC8g==" saltValue="HkCOmt5Wau34mAPIuaGLqw=="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23" priority="4">
      <formula>$D10="no"</formula>
    </cfRule>
  </conditionalFormatting>
  <conditionalFormatting sqref="F10:F80">
    <cfRule type="expression" dxfId="22" priority="3">
      <formula>$D10="no"</formula>
    </cfRule>
  </conditionalFormatting>
  <conditionalFormatting sqref="E81">
    <cfRule type="expression" dxfId="21" priority="2">
      <formula>$D81="no"</formula>
    </cfRule>
  </conditionalFormatting>
  <conditionalFormatting sqref="F81">
    <cfRule type="expression" dxfId="20"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154</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2011</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P+ldhwLHHYdwEPECinzvtl1F6Eb3tR5MLab6WprQbIGZ9tjGxE6ag8NoYU4rk8X8Hz9VqNdwNiCvJ2jQ0GxEg==" saltValue="/Zj+pW0GVXp5LFjKZoeAU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19" priority="4">
      <formula>$D10="no"</formula>
    </cfRule>
  </conditionalFormatting>
  <conditionalFormatting sqref="F10:F80">
    <cfRule type="expression" dxfId="18" priority="3">
      <formula>$D10="no"</formula>
    </cfRule>
  </conditionalFormatting>
  <conditionalFormatting sqref="E81">
    <cfRule type="expression" dxfId="17" priority="2">
      <formula>$D81="no"</formula>
    </cfRule>
  </conditionalFormatting>
  <conditionalFormatting sqref="F81">
    <cfRule type="expression" dxfId="16"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U85"/>
  <sheetViews>
    <sheetView showGridLines="0" zoomScale="85" zoomScaleNormal="85" workbookViewId="0">
      <pane xSplit="2" ySplit="9" topLeftCell="C10" activePane="bottomRight" state="frozen"/>
      <selection activeCell="A10" sqref="A10:B10"/>
      <selection pane="topRight" activeCell="A10" sqref="A10:B10"/>
      <selection pane="bottomLeft" activeCell="A10" sqref="A10:B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155</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2010</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2siGTwG+GmWSFQ34FJYJp8Gz6aco3pj79ysxnoejOsSayAh2fhoZ4+WKklHjN226Q+g0d6UujFxPY/DM8QJR7Q==" saltValue="KbnxkwSoAaaqKgagxHbN5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15" priority="4">
      <formula>$D10="no"</formula>
    </cfRule>
  </conditionalFormatting>
  <conditionalFormatting sqref="F10:F80">
    <cfRule type="expression" dxfId="14" priority="3">
      <formula>$D10="no"</formula>
    </cfRule>
  </conditionalFormatting>
  <conditionalFormatting sqref="E81">
    <cfRule type="expression" dxfId="13" priority="2">
      <formula>$D81="no"</formula>
    </cfRule>
  </conditionalFormatting>
  <conditionalFormatting sqref="F81">
    <cfRule type="expression" dxfId="12"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85"/>
  <sheetViews>
    <sheetView showGridLines="0" zoomScale="85" zoomScaleNormal="85" workbookViewId="0">
      <pane xSplit="2" ySplit="9" topLeftCell="C10" activePane="bottomRight" state="frozen"/>
      <selection activeCell="A10" sqref="A10:B10"/>
      <selection pane="topRight" activeCell="A10" sqref="A10:B10"/>
      <selection pane="bottomLeft" activeCell="A10" sqref="A10:B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156</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2009</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k3wzWrC/Qu7c52gs7hBEWclIrWOzJ1Bz4E9sXtb5y99oQhKqf3+yxDcYbleMeAMUMF//FOQlwxhZILcYyF6wOw==" saltValue="s8zlZjusIe6lp1SqHdJ8o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11" priority="4">
      <formula>$D10="no"</formula>
    </cfRule>
  </conditionalFormatting>
  <conditionalFormatting sqref="F10:F80">
    <cfRule type="expression" dxfId="10" priority="3">
      <formula>$D10="no"</formula>
    </cfRule>
  </conditionalFormatting>
  <conditionalFormatting sqref="E81">
    <cfRule type="expression" dxfId="9" priority="2">
      <formula>$D81="no"</formula>
    </cfRule>
  </conditionalFormatting>
  <conditionalFormatting sqref="F81">
    <cfRule type="expression" dxfId="8"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U85"/>
  <sheetViews>
    <sheetView showGridLines="0" zoomScale="85" zoomScaleNormal="85" workbookViewId="0">
      <pane xSplit="2" ySplit="9" topLeftCell="C55" activePane="bottomRight" state="frozen"/>
      <selection pane="topRight" activeCell="C1" sqref="C1"/>
      <selection pane="bottomLeft" activeCell="A10" sqref="A10"/>
      <selection pane="bottomRight" activeCell="C82" sqref="C82"/>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157</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2008</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1pZ9crZeRG5G+VBt5Cw4wbFw3hoKkTHRc2gWL3sZxtCAJKtVmtscTtnbdFwid3Ob76cKdcnsXFrU8Gbv5SlxPQ==" saltValue="yrkiCbtsSMiWt3fYrVSpTg=="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7" priority="4">
      <formula>$D10="no"</formula>
    </cfRule>
  </conditionalFormatting>
  <conditionalFormatting sqref="F10:F80">
    <cfRule type="expression" dxfId="6" priority="3">
      <formula>$D10="no"</formula>
    </cfRule>
  </conditionalFormatting>
  <conditionalFormatting sqref="E81">
    <cfRule type="expression" dxfId="5" priority="2">
      <formula>$D81="no"</formula>
    </cfRule>
  </conditionalFormatting>
  <conditionalFormatting sqref="F81">
    <cfRule type="expression" dxfId="4"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U85"/>
  <sheetViews>
    <sheetView showGridLines="0" zoomScale="85" zoomScaleNormal="85" workbookViewId="0">
      <pane xSplit="2" ySplit="9" topLeftCell="C76" activePane="bottomRight" state="frozen"/>
      <selection pane="topRight" activeCell="C1" sqref="C1"/>
      <selection pane="bottomLeft" activeCell="A10" sqref="A10"/>
      <selection pane="bottomRight" activeCell="C14" sqref="C14"/>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158</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2007</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 t="shared" si="0"/>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 t="shared" si="0"/>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LVxpRXXY+le10HaUYqzvoifYJc26eB5/kTKdHNLH+X6QfiYBhXDNW4OAp/lu+ESe7smJFjl04FFErDQI8NHzLA==" saltValue="YiGMJWHUOi0hFnw8BgwM5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3" priority="4">
      <formula>$D10="no"</formula>
    </cfRule>
  </conditionalFormatting>
  <conditionalFormatting sqref="F10:F80">
    <cfRule type="expression" dxfId="2" priority="3">
      <formula>$D10="no"</formula>
    </cfRule>
  </conditionalFormatting>
  <conditionalFormatting sqref="E81">
    <cfRule type="expression" dxfId="1" priority="2">
      <formula>$D81="no"</formula>
    </cfRule>
  </conditionalFormatting>
  <conditionalFormatting sqref="F81">
    <cfRule type="expression" dxfId="0"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27"/>
  <sheetViews>
    <sheetView showGridLines="0" zoomScale="85" zoomScaleNormal="85" workbookViewId="0">
      <selection activeCell="B26" sqref="B26"/>
    </sheetView>
  </sheetViews>
  <sheetFormatPr defaultRowHeight="15" x14ac:dyDescent="0.25"/>
  <cols>
    <col min="1" max="1" width="6.140625" style="58" customWidth="1"/>
    <col min="2" max="2" width="16.5703125" style="58" bestFit="1" customWidth="1"/>
    <col min="3" max="12" width="14" style="58" customWidth="1"/>
    <col min="13" max="21" width="14" style="58" hidden="1" customWidth="1"/>
    <col min="22" max="16384" width="9.140625" style="58"/>
  </cols>
  <sheetData>
    <row r="1" spans="1:21" ht="26.25" x14ac:dyDescent="0.4">
      <c r="A1" s="324" t="str">
        <f>+'Page 1. Company Information'!$B$2</f>
        <v>Name of Company</v>
      </c>
      <c r="B1" s="324"/>
      <c r="C1" s="324"/>
    </row>
    <row r="2" spans="1:21" ht="23.25" x14ac:dyDescent="0.35">
      <c r="A2" s="174" t="s">
        <v>109</v>
      </c>
      <c r="B2" s="174"/>
      <c r="C2" s="174"/>
    </row>
    <row r="3" spans="1:21" ht="23.25" x14ac:dyDescent="0.35">
      <c r="A3" s="172"/>
      <c r="B3" s="172"/>
      <c r="C3" s="172"/>
    </row>
    <row r="4" spans="1:21" ht="21" x14ac:dyDescent="0.35">
      <c r="A4" s="73" t="s">
        <v>5</v>
      </c>
      <c r="B4" s="170"/>
      <c r="C4" s="74"/>
      <c r="D4" s="74"/>
      <c r="E4" s="75"/>
      <c r="F4" s="74"/>
      <c r="G4" s="75"/>
    </row>
    <row r="5" spans="1:21" ht="28.5" customHeight="1" x14ac:dyDescent="0.25">
      <c r="A5" s="175" t="s">
        <v>171</v>
      </c>
    </row>
    <row r="6" spans="1:21" ht="21" x14ac:dyDescent="0.25">
      <c r="B6" s="79" t="s">
        <v>80</v>
      </c>
      <c r="C6" s="173">
        <v>2016</v>
      </c>
      <c r="D6" s="176">
        <f t="shared" ref="D6:U6" si="0">+C6+1</f>
        <v>2017</v>
      </c>
      <c r="E6" s="176">
        <f t="shared" si="0"/>
        <v>2018</v>
      </c>
      <c r="F6" s="176">
        <f t="shared" si="0"/>
        <v>2019</v>
      </c>
      <c r="G6" s="176">
        <f t="shared" si="0"/>
        <v>2020</v>
      </c>
      <c r="H6" s="176">
        <f t="shared" si="0"/>
        <v>2021</v>
      </c>
      <c r="I6" s="176">
        <f t="shared" si="0"/>
        <v>2022</v>
      </c>
      <c r="J6" s="176">
        <f t="shared" si="0"/>
        <v>2023</v>
      </c>
      <c r="K6" s="176">
        <f t="shared" si="0"/>
        <v>2024</v>
      </c>
      <c r="L6" s="176">
        <f t="shared" si="0"/>
        <v>2025</v>
      </c>
      <c r="M6" s="176">
        <f t="shared" si="0"/>
        <v>2026</v>
      </c>
      <c r="N6" s="176">
        <f t="shared" si="0"/>
        <v>2027</v>
      </c>
      <c r="O6" s="176">
        <f t="shared" si="0"/>
        <v>2028</v>
      </c>
      <c r="P6" s="176">
        <f t="shared" si="0"/>
        <v>2029</v>
      </c>
      <c r="Q6" s="176">
        <f t="shared" si="0"/>
        <v>2030</v>
      </c>
      <c r="R6" s="176">
        <f t="shared" si="0"/>
        <v>2031</v>
      </c>
      <c r="S6" s="176">
        <f t="shared" si="0"/>
        <v>2032</v>
      </c>
      <c r="T6" s="176">
        <f t="shared" si="0"/>
        <v>2033</v>
      </c>
      <c r="U6" s="176">
        <f t="shared" si="0"/>
        <v>2034</v>
      </c>
    </row>
    <row r="7" spans="1:21" x14ac:dyDescent="0.25">
      <c r="A7" s="177">
        <v>2007</v>
      </c>
      <c r="B7" s="70">
        <f>'Page 5j CAPEX Table 2007'!G$83</f>
        <v>0</v>
      </c>
      <c r="C7" s="178">
        <f>+B7/10</f>
        <v>0</v>
      </c>
      <c r="D7" s="111"/>
      <c r="E7" s="111"/>
      <c r="F7" s="111"/>
      <c r="G7" s="111"/>
      <c r="H7" s="111"/>
      <c r="I7" s="111"/>
      <c r="J7" s="111"/>
      <c r="K7" s="111"/>
      <c r="L7" s="111"/>
      <c r="M7" s="111"/>
      <c r="N7" s="111"/>
      <c r="O7" s="111"/>
      <c r="P7" s="111"/>
      <c r="Q7" s="111"/>
      <c r="R7" s="111"/>
      <c r="S7" s="111"/>
      <c r="T7" s="111"/>
      <c r="U7" s="111"/>
    </row>
    <row r="8" spans="1:21" x14ac:dyDescent="0.25">
      <c r="A8" s="179">
        <v>2008</v>
      </c>
      <c r="B8" s="180">
        <f>'Page 5i CAPEX Table 2008'!G$83</f>
        <v>0</v>
      </c>
      <c r="C8" s="71">
        <f>+B8/10</f>
        <v>0</v>
      </c>
      <c r="D8" s="181">
        <f t="shared" ref="D8:D15" si="1">+C8</f>
        <v>0</v>
      </c>
      <c r="E8" s="110"/>
      <c r="F8" s="111"/>
      <c r="G8" s="111"/>
      <c r="H8" s="111"/>
      <c r="I8" s="111"/>
      <c r="J8" s="111"/>
      <c r="K8" s="111"/>
      <c r="L8" s="111"/>
      <c r="M8" s="111"/>
      <c r="N8" s="111"/>
      <c r="O8" s="111"/>
      <c r="P8" s="111"/>
      <c r="Q8" s="111"/>
      <c r="R8" s="111"/>
      <c r="S8" s="111"/>
      <c r="T8" s="111"/>
      <c r="U8" s="111"/>
    </row>
    <row r="9" spans="1:21" x14ac:dyDescent="0.25">
      <c r="A9" s="177">
        <v>2009</v>
      </c>
      <c r="B9" s="70">
        <f>'Page 5h CAPEX Table 2009'!G$83</f>
        <v>0</v>
      </c>
      <c r="C9" s="178">
        <f t="shared" ref="C9:C15" si="2">+B9/10</f>
        <v>0</v>
      </c>
      <c r="D9" s="70">
        <f t="shared" si="1"/>
        <v>0</v>
      </c>
      <c r="E9" s="182">
        <f t="shared" ref="E9:E15" si="3">+D9</f>
        <v>0</v>
      </c>
      <c r="F9" s="110"/>
      <c r="G9" s="111"/>
      <c r="H9" s="111"/>
      <c r="I9" s="111"/>
      <c r="J9" s="111"/>
      <c r="K9" s="111"/>
      <c r="L9" s="111"/>
      <c r="M9" s="111"/>
      <c r="N9" s="111"/>
      <c r="O9" s="111"/>
      <c r="P9" s="111"/>
      <c r="Q9" s="111"/>
      <c r="R9" s="111"/>
      <c r="S9" s="111"/>
      <c r="T9" s="111"/>
      <c r="U9" s="111"/>
    </row>
    <row r="10" spans="1:21" x14ac:dyDescent="0.25">
      <c r="A10" s="179">
        <v>2010</v>
      </c>
      <c r="B10" s="180">
        <f>'Page 5g CAPEX Table 2010'!G$83</f>
        <v>0</v>
      </c>
      <c r="C10" s="71">
        <f t="shared" si="2"/>
        <v>0</v>
      </c>
      <c r="D10" s="181">
        <f t="shared" si="1"/>
        <v>0</v>
      </c>
      <c r="E10" s="71">
        <f t="shared" si="3"/>
        <v>0</v>
      </c>
      <c r="F10" s="181">
        <f t="shared" ref="F10:F15" si="4">+E10</f>
        <v>0</v>
      </c>
      <c r="G10" s="110"/>
      <c r="H10" s="111"/>
      <c r="I10" s="111"/>
      <c r="J10" s="111"/>
      <c r="K10" s="111"/>
      <c r="L10" s="111"/>
      <c r="M10" s="111"/>
      <c r="N10" s="111"/>
      <c r="O10" s="111"/>
      <c r="P10" s="111"/>
      <c r="Q10" s="111"/>
      <c r="R10" s="111"/>
      <c r="S10" s="111"/>
      <c r="T10" s="111"/>
      <c r="U10" s="111"/>
    </row>
    <row r="11" spans="1:21" x14ac:dyDescent="0.25">
      <c r="A11" s="177">
        <v>2011</v>
      </c>
      <c r="B11" s="70">
        <f>'Page 5f CAPEX Table 2011'!G$83</f>
        <v>0</v>
      </c>
      <c r="C11" s="178">
        <f t="shared" si="2"/>
        <v>0</v>
      </c>
      <c r="D11" s="70">
        <f t="shared" si="1"/>
        <v>0</v>
      </c>
      <c r="E11" s="182">
        <f t="shared" si="3"/>
        <v>0</v>
      </c>
      <c r="F11" s="70">
        <f t="shared" si="4"/>
        <v>0</v>
      </c>
      <c r="G11" s="183">
        <f>+F11</f>
        <v>0</v>
      </c>
      <c r="H11" s="110"/>
      <c r="I11" s="111"/>
      <c r="J11" s="111"/>
      <c r="K11" s="111"/>
      <c r="L11" s="111"/>
      <c r="M11" s="111"/>
      <c r="N11" s="111"/>
      <c r="O11" s="111"/>
      <c r="P11" s="111"/>
      <c r="Q11" s="111"/>
      <c r="R11" s="111"/>
      <c r="S11" s="111"/>
      <c r="T11" s="111"/>
      <c r="U11" s="111"/>
    </row>
    <row r="12" spans="1:21" x14ac:dyDescent="0.25">
      <c r="A12" s="179">
        <v>2012</v>
      </c>
      <c r="B12" s="180">
        <f>'Page 5e CAPEX Table 2012'!G$83</f>
        <v>0</v>
      </c>
      <c r="C12" s="71">
        <f t="shared" si="2"/>
        <v>0</v>
      </c>
      <c r="D12" s="181">
        <f t="shared" si="1"/>
        <v>0</v>
      </c>
      <c r="E12" s="71">
        <f t="shared" si="3"/>
        <v>0</v>
      </c>
      <c r="F12" s="181">
        <f t="shared" si="4"/>
        <v>0</v>
      </c>
      <c r="G12" s="71">
        <f>+F12</f>
        <v>0</v>
      </c>
      <c r="H12" s="71">
        <f>+G12</f>
        <v>0</v>
      </c>
      <c r="I12" s="110"/>
      <c r="J12" s="111"/>
      <c r="K12" s="111"/>
      <c r="L12" s="111"/>
      <c r="M12" s="111"/>
      <c r="N12" s="111"/>
      <c r="O12" s="111"/>
      <c r="P12" s="111"/>
      <c r="Q12" s="111"/>
      <c r="R12" s="111"/>
      <c r="S12" s="111"/>
      <c r="T12" s="111"/>
      <c r="U12" s="111"/>
    </row>
    <row r="13" spans="1:21" x14ac:dyDescent="0.25">
      <c r="A13" s="177">
        <v>2013</v>
      </c>
      <c r="B13" s="70">
        <f>'Page 5d CAPEX Table 2013'!G$83</f>
        <v>0</v>
      </c>
      <c r="C13" s="178">
        <f t="shared" si="2"/>
        <v>0</v>
      </c>
      <c r="D13" s="70">
        <f t="shared" si="1"/>
        <v>0</v>
      </c>
      <c r="E13" s="182">
        <f t="shared" si="3"/>
        <v>0</v>
      </c>
      <c r="F13" s="70">
        <f t="shared" si="4"/>
        <v>0</v>
      </c>
      <c r="G13" s="183">
        <f>+F13</f>
        <v>0</v>
      </c>
      <c r="H13" s="183">
        <f>+G13</f>
        <v>0</v>
      </c>
      <c r="I13" s="183">
        <f>+H13</f>
        <v>0</v>
      </c>
      <c r="J13" s="110"/>
      <c r="K13" s="111"/>
      <c r="L13" s="111"/>
      <c r="M13" s="111"/>
      <c r="N13" s="111"/>
      <c r="O13" s="111"/>
      <c r="P13" s="111"/>
      <c r="Q13" s="111"/>
      <c r="R13" s="111"/>
      <c r="S13" s="111"/>
      <c r="T13" s="111"/>
      <c r="U13" s="111"/>
    </row>
    <row r="14" spans="1:21" x14ac:dyDescent="0.25">
      <c r="A14" s="179">
        <v>2014</v>
      </c>
      <c r="B14" s="180">
        <f>'Page 5c CAPEX Table 2014'!G$83</f>
        <v>0</v>
      </c>
      <c r="C14" s="71">
        <f t="shared" si="2"/>
        <v>0</v>
      </c>
      <c r="D14" s="181">
        <f t="shared" si="1"/>
        <v>0</v>
      </c>
      <c r="E14" s="71">
        <f t="shared" si="3"/>
        <v>0</v>
      </c>
      <c r="F14" s="181">
        <f t="shared" si="4"/>
        <v>0</v>
      </c>
      <c r="G14" s="71">
        <f>+F14</f>
        <v>0</v>
      </c>
      <c r="H14" s="71">
        <f>+G14</f>
        <v>0</v>
      </c>
      <c r="I14" s="71">
        <f>+H14</f>
        <v>0</v>
      </c>
      <c r="J14" s="181">
        <f>+I14</f>
        <v>0</v>
      </c>
      <c r="K14" s="110"/>
      <c r="L14" s="111"/>
      <c r="M14" s="111"/>
      <c r="N14" s="111"/>
      <c r="O14" s="111"/>
      <c r="P14" s="111"/>
      <c r="Q14" s="111"/>
      <c r="R14" s="111"/>
      <c r="S14" s="111"/>
      <c r="T14" s="111"/>
      <c r="U14" s="111"/>
    </row>
    <row r="15" spans="1:21" x14ac:dyDescent="0.25">
      <c r="A15" s="177">
        <v>2015</v>
      </c>
      <c r="B15" s="70">
        <f>'Page 5b CAPEX Table 2015'!G$83</f>
        <v>0</v>
      </c>
      <c r="C15" s="178">
        <f t="shared" si="2"/>
        <v>0</v>
      </c>
      <c r="D15" s="70">
        <f t="shared" si="1"/>
        <v>0</v>
      </c>
      <c r="E15" s="182">
        <f t="shared" si="3"/>
        <v>0</v>
      </c>
      <c r="F15" s="70">
        <f t="shared" si="4"/>
        <v>0</v>
      </c>
      <c r="G15" s="183">
        <f>+F15</f>
        <v>0</v>
      </c>
      <c r="H15" s="183">
        <f>+G15</f>
        <v>0</v>
      </c>
      <c r="I15" s="183">
        <f>+H15</f>
        <v>0</v>
      </c>
      <c r="J15" s="183">
        <f>+I15</f>
        <v>0</v>
      </c>
      <c r="K15" s="183">
        <f>+J15</f>
        <v>0</v>
      </c>
      <c r="L15" s="110"/>
      <c r="M15" s="111"/>
      <c r="N15" s="111"/>
      <c r="O15" s="111"/>
      <c r="P15" s="111"/>
      <c r="Q15" s="111"/>
      <c r="R15" s="111"/>
      <c r="S15" s="111"/>
      <c r="T15" s="111"/>
      <c r="U15" s="111"/>
    </row>
    <row r="16" spans="1:21" x14ac:dyDescent="0.25">
      <c r="A16" s="179">
        <v>2016</v>
      </c>
      <c r="B16" s="180">
        <f>'Page 5a CAPEX Table 2016'!G$83</f>
        <v>0</v>
      </c>
      <c r="C16" s="180">
        <f>+$B16/10</f>
        <v>0</v>
      </c>
      <c r="D16" s="180">
        <f>IF(SUM($C16:C16)+$B16/10&gt;$B16,0,$B16/10)</f>
        <v>0</v>
      </c>
      <c r="E16" s="180">
        <f>IF(SUM($C16:D16)+$B16/10&gt;$B16,0,$B16/10)</f>
        <v>0</v>
      </c>
      <c r="F16" s="180">
        <f>IF(SUM($C16:E16)+$B16/10&gt;$B16,0,$B16/10)</f>
        <v>0</v>
      </c>
      <c r="G16" s="180">
        <f>IF(SUM($C16:F16)+$B16/10&gt;$B16,0,$B16/10)</f>
        <v>0</v>
      </c>
      <c r="H16" s="180">
        <f>IF(SUM($C16:G16)+$B16/10&gt;$B16,0,$B16/10)</f>
        <v>0</v>
      </c>
      <c r="I16" s="180">
        <f>IF(SUM($C16:H16)+$B16/10&gt;$B16,0,$B16/10)</f>
        <v>0</v>
      </c>
      <c r="J16" s="180">
        <f>IF(SUM($C16:I16)+$B16/10&gt;$B16,0,$B16/10)</f>
        <v>0</v>
      </c>
      <c r="K16" s="180">
        <f>IF(SUM($C16:J16)+$B16/10&gt;$B16,0,$B16/10)</f>
        <v>0</v>
      </c>
      <c r="L16" s="180">
        <f>IF(SUM($C16:K16)+$B16/10&gt;$B16,0,$B16/10)</f>
        <v>0</v>
      </c>
      <c r="M16" s="110"/>
      <c r="N16" s="111"/>
      <c r="O16" s="111"/>
      <c r="P16" s="111"/>
      <c r="Q16" s="111"/>
      <c r="R16" s="111"/>
      <c r="S16" s="111"/>
      <c r="T16" s="111"/>
      <c r="U16" s="111"/>
    </row>
    <row r="17" spans="1:21" hidden="1" x14ac:dyDescent="0.25">
      <c r="A17" s="177">
        <v>2017</v>
      </c>
      <c r="B17" s="178"/>
      <c r="C17" s="111"/>
      <c r="D17" s="70">
        <f>+$B17/10</f>
        <v>0</v>
      </c>
      <c r="E17" s="70">
        <f>IF(SUM($C17:D17)+$B17/10&gt;$B17,0,$B17/10)</f>
        <v>0</v>
      </c>
      <c r="F17" s="70">
        <f>IF(SUM($C17:E17)+$B17/10&gt;$B17,0,$B17/10)</f>
        <v>0</v>
      </c>
      <c r="G17" s="70">
        <f>IF(SUM($C17:F17)+$B17/10&gt;$B17,0,$B17/10)</f>
        <v>0</v>
      </c>
      <c r="H17" s="70">
        <f>IF(SUM($C17:G17)+$B17/10&gt;$B17,0,$B17/10)</f>
        <v>0</v>
      </c>
      <c r="I17" s="70">
        <f>IF(SUM($C17:H17)+$B17/10&gt;$B17,0,$B17/10)</f>
        <v>0</v>
      </c>
      <c r="J17" s="70">
        <f>IF(SUM($C17:I17)+$B17/10&gt;$B17,0,$B17/10)</f>
        <v>0</v>
      </c>
      <c r="K17" s="70">
        <f>IF(SUM($C17:J17)+$B17/10&gt;$B17,0,$B17/10)</f>
        <v>0</v>
      </c>
      <c r="L17" s="70">
        <f>IF(SUM($C17:K17)+$B17/10&gt;$B17,0,$B17/10)</f>
        <v>0</v>
      </c>
      <c r="M17" s="70">
        <f>IF(SUM($C17:L17)+$B17/10&gt;$B17,0,$B17/10)</f>
        <v>0</v>
      </c>
      <c r="N17" s="110"/>
      <c r="O17" s="111"/>
      <c r="P17" s="111"/>
      <c r="Q17" s="111"/>
      <c r="R17" s="111"/>
      <c r="S17" s="111"/>
      <c r="T17" s="111"/>
      <c r="U17" s="111"/>
    </row>
    <row r="18" spans="1:21" hidden="1" x14ac:dyDescent="0.25">
      <c r="A18" s="179">
        <v>2018</v>
      </c>
      <c r="B18" s="180"/>
      <c r="C18" s="111"/>
      <c r="D18" s="111"/>
      <c r="E18" s="180">
        <f>+$B18/10</f>
        <v>0</v>
      </c>
      <c r="F18" s="180">
        <f>IF(SUM($C18:E18)+$B18/10&gt;$B18,0,$B18/10)</f>
        <v>0</v>
      </c>
      <c r="G18" s="180">
        <f>IF(SUM($C18:F18)+$B18/10&gt;$B18,0,$B18/10)</f>
        <v>0</v>
      </c>
      <c r="H18" s="180">
        <f>IF(SUM($C18:G18)+$B18/10&gt;$B18,0,$B18/10)</f>
        <v>0</v>
      </c>
      <c r="I18" s="180">
        <f>IF(SUM($C18:H18)+$B18/10&gt;$B18,0,$B18/10)</f>
        <v>0</v>
      </c>
      <c r="J18" s="180">
        <f>IF(SUM($C18:I18)+$B18/10&gt;$B18,0,$B18/10)</f>
        <v>0</v>
      </c>
      <c r="K18" s="180">
        <f>IF(SUM($C18:J18)+$B18/10&gt;$B18,0,$B18/10)</f>
        <v>0</v>
      </c>
      <c r="L18" s="180">
        <f>IF(SUM($C18:K18)+$B18/10&gt;$B18,0,$B18/10)</f>
        <v>0</v>
      </c>
      <c r="M18" s="180">
        <f>IF(SUM($C18:L18)+$B18/10&gt;$B18,0,$B18/10)</f>
        <v>0</v>
      </c>
      <c r="N18" s="180">
        <f>IF(SUM($C18:M18)+$B18/10&gt;$B18,0,$B18/10)</f>
        <v>0</v>
      </c>
      <c r="O18" s="111"/>
      <c r="P18" s="111"/>
      <c r="Q18" s="111"/>
      <c r="R18" s="111"/>
      <c r="S18" s="111"/>
      <c r="T18" s="111"/>
      <c r="U18" s="111"/>
    </row>
    <row r="19" spans="1:21" hidden="1" x14ac:dyDescent="0.25">
      <c r="A19" s="177">
        <v>2019</v>
      </c>
      <c r="B19" s="178"/>
      <c r="C19" s="111"/>
      <c r="D19" s="111"/>
      <c r="E19" s="111"/>
      <c r="F19" s="70">
        <f>+$B19/10</f>
        <v>0</v>
      </c>
      <c r="G19" s="70">
        <f>IF(SUM($C19:F19)+$B19/10&gt;$B19,0,$B19/10)</f>
        <v>0</v>
      </c>
      <c r="H19" s="70">
        <f>IF(SUM($C19:G19)+$B19/10&gt;$B19,0,$B19/10)</f>
        <v>0</v>
      </c>
      <c r="I19" s="70">
        <f>IF(SUM($C19:H19)+$B19/10&gt;$B19,0,$B19/10)</f>
        <v>0</v>
      </c>
      <c r="J19" s="70">
        <f>IF(SUM($C19:I19)+$B19/10&gt;$B19,0,$B19/10)</f>
        <v>0</v>
      </c>
      <c r="K19" s="70">
        <f>IF(SUM($C19:J19)+$B19/10&gt;$B19,0,$B19/10)</f>
        <v>0</v>
      </c>
      <c r="L19" s="70">
        <f>IF(SUM($C19:K19)+$B19/10&gt;$B19,0,$B19/10)</f>
        <v>0</v>
      </c>
      <c r="M19" s="70">
        <f>IF(SUM($C19:L19)+$B19/10&gt;$B19,0,$B19/10)</f>
        <v>0</v>
      </c>
      <c r="N19" s="70">
        <f>IF(SUM($C19:M19)+$B19/10&gt;$B19,0,$B19/10)</f>
        <v>0</v>
      </c>
      <c r="O19" s="70">
        <f>IF(SUM($C19:N19)+$B19/10&gt;$B19,0,$B19/10)</f>
        <v>0</v>
      </c>
      <c r="P19" s="110"/>
      <c r="Q19" s="111"/>
      <c r="R19" s="111"/>
      <c r="S19" s="111"/>
      <c r="T19" s="111"/>
      <c r="U19" s="111"/>
    </row>
    <row r="20" spans="1:21" hidden="1" x14ac:dyDescent="0.25">
      <c r="A20" s="179">
        <v>2020</v>
      </c>
      <c r="B20" s="180"/>
      <c r="C20" s="111"/>
      <c r="D20" s="111"/>
      <c r="E20" s="111"/>
      <c r="F20" s="111"/>
      <c r="G20" s="180">
        <f>+$B20/10</f>
        <v>0</v>
      </c>
      <c r="H20" s="180">
        <f>IF(SUM($C20:G20)+$B20/10&gt;$B20,0,$B20/10)</f>
        <v>0</v>
      </c>
      <c r="I20" s="180">
        <f>IF(SUM($C20:H20)+$B20/10&gt;$B20,0,$B20/10)</f>
        <v>0</v>
      </c>
      <c r="J20" s="180">
        <f>IF(SUM($C20:I20)+$B20/10&gt;$B20,0,$B20/10)</f>
        <v>0</v>
      </c>
      <c r="K20" s="180">
        <f>IF(SUM($C20:J20)+$B20/10&gt;$B20,0,$B20/10)</f>
        <v>0</v>
      </c>
      <c r="L20" s="180">
        <f>IF(SUM($C20:K20)+$B20/10&gt;$B20,0,$B20/10)</f>
        <v>0</v>
      </c>
      <c r="M20" s="180">
        <f>IF(SUM($C20:L20)+$B20/10&gt;$B20,0,$B20/10)</f>
        <v>0</v>
      </c>
      <c r="N20" s="180">
        <f>IF(SUM($C20:M20)+$B20/10&gt;$B20,0,$B20/10)</f>
        <v>0</v>
      </c>
      <c r="O20" s="180">
        <f>IF(SUM($C20:N20)+$B20/10&gt;$B20,0,$B20/10)</f>
        <v>0</v>
      </c>
      <c r="P20" s="180">
        <f>IF(SUM($C20:O20)+$B20/10&gt;$B20,0,$B20/10)</f>
        <v>0</v>
      </c>
      <c r="Q20" s="111"/>
      <c r="R20" s="111"/>
      <c r="S20" s="111"/>
      <c r="T20" s="111"/>
      <c r="U20" s="111"/>
    </row>
    <row r="21" spans="1:21" hidden="1" x14ac:dyDescent="0.25">
      <c r="A21" s="177">
        <v>2021</v>
      </c>
      <c r="B21" s="178"/>
      <c r="C21" s="111"/>
      <c r="D21" s="111"/>
      <c r="E21" s="111"/>
      <c r="F21" s="111"/>
      <c r="G21" s="111"/>
      <c r="H21" s="70">
        <f>+$B21/10</f>
        <v>0</v>
      </c>
      <c r="I21" s="70">
        <f>IF(SUM($C21:H21)+$B21/10&gt;$B21,0,$B21/10)</f>
        <v>0</v>
      </c>
      <c r="J21" s="70">
        <f>IF(SUM($C21:I21)+$B21/10&gt;$B21,0,$B21/10)</f>
        <v>0</v>
      </c>
      <c r="K21" s="70">
        <f>IF(SUM($C21:J21)+$B21/10&gt;$B21,0,$B21/10)</f>
        <v>0</v>
      </c>
      <c r="L21" s="70">
        <f>IF(SUM($C21:K21)+$B21/10&gt;$B21,0,$B21/10)</f>
        <v>0</v>
      </c>
      <c r="M21" s="70">
        <f>IF(SUM($C21:L21)+$B21/10&gt;$B21,0,$B21/10)</f>
        <v>0</v>
      </c>
      <c r="N21" s="70">
        <f>IF(SUM($C21:M21)+$B21/10&gt;$B21,0,$B21/10)</f>
        <v>0</v>
      </c>
      <c r="O21" s="70">
        <f>IF(SUM($C21:N21)+$B21/10&gt;$B21,0,$B21/10)</f>
        <v>0</v>
      </c>
      <c r="P21" s="70">
        <f>IF(SUM($C21:O21)+$B21/10&gt;$B21,0,$B21/10)</f>
        <v>0</v>
      </c>
      <c r="Q21" s="70">
        <f>IF(SUM($C21:P21)+$B21/10&gt;$B21,0,$B21/10)</f>
        <v>0</v>
      </c>
      <c r="R21" s="111"/>
      <c r="S21" s="111"/>
      <c r="T21" s="111"/>
      <c r="U21" s="111"/>
    </row>
    <row r="22" spans="1:21" hidden="1" x14ac:dyDescent="0.25">
      <c r="A22" s="179">
        <v>2022</v>
      </c>
      <c r="B22" s="180"/>
      <c r="C22" s="111"/>
      <c r="D22" s="111"/>
      <c r="E22" s="111"/>
      <c r="F22" s="111"/>
      <c r="G22" s="111"/>
      <c r="H22" s="111"/>
      <c r="I22" s="180">
        <f>+$B22/10</f>
        <v>0</v>
      </c>
      <c r="J22" s="180">
        <f>IF(SUM($C22:I22)+$B22/10&gt;$B22,0,$B22/10)</f>
        <v>0</v>
      </c>
      <c r="K22" s="180">
        <f>IF(SUM($C22:J22)+$B22/10&gt;$B22,0,$B22/10)</f>
        <v>0</v>
      </c>
      <c r="L22" s="180">
        <f>IF(SUM($C22:K22)+$B22/10&gt;$B22,0,$B22/10)</f>
        <v>0</v>
      </c>
      <c r="M22" s="180">
        <f>IF(SUM($C22:L22)+$B22/10&gt;$B22,0,$B22/10)</f>
        <v>0</v>
      </c>
      <c r="N22" s="180">
        <f>IF(SUM($C22:M22)+$B22/10&gt;$B22,0,$B22/10)</f>
        <v>0</v>
      </c>
      <c r="O22" s="180">
        <f>IF(SUM($C22:N22)+$B22/10&gt;$B22,0,$B22/10)</f>
        <v>0</v>
      </c>
      <c r="P22" s="180">
        <f>IF(SUM($C22:O22)+$B22/10&gt;$B22,0,$B22/10)</f>
        <v>0</v>
      </c>
      <c r="Q22" s="180">
        <f>IF(SUM($C22:P22)+$B22/10&gt;$B22,0,$B22/10)</f>
        <v>0</v>
      </c>
      <c r="R22" s="180">
        <f>IF(SUM($C22:Q22)+$B22/10&gt;$B22,0,$B22/10)</f>
        <v>0</v>
      </c>
      <c r="S22" s="110"/>
      <c r="T22" s="111"/>
      <c r="U22" s="111"/>
    </row>
    <row r="23" spans="1:21" hidden="1" x14ac:dyDescent="0.25">
      <c r="A23" s="177">
        <v>2023</v>
      </c>
      <c r="B23" s="178"/>
      <c r="C23" s="111"/>
      <c r="D23" s="111"/>
      <c r="E23" s="111"/>
      <c r="F23" s="111"/>
      <c r="G23" s="111"/>
      <c r="H23" s="111"/>
      <c r="I23" s="111"/>
      <c r="J23" s="70">
        <f>+$B23/10</f>
        <v>0</v>
      </c>
      <c r="K23" s="70">
        <f>IF(SUM($C23:J23)+$B23/10&gt;$B23,0,$B23/10)</f>
        <v>0</v>
      </c>
      <c r="L23" s="70">
        <f>IF(SUM($C23:K23)+$B23/10&gt;$B23,0,$B23/10)</f>
        <v>0</v>
      </c>
      <c r="M23" s="70">
        <f>IF(SUM($C23:L23)+$B23/10&gt;$B23,0,$B23/10)</f>
        <v>0</v>
      </c>
      <c r="N23" s="70">
        <f>IF(SUM($C23:M23)+$B23/10&gt;$B23,0,$B23/10)</f>
        <v>0</v>
      </c>
      <c r="O23" s="70">
        <f>IF(SUM($C23:N23)+$B23/10&gt;$B23,0,$B23/10)</f>
        <v>0</v>
      </c>
      <c r="P23" s="70">
        <f>IF(SUM($C23:O23)+$B23/10&gt;$B23,0,$B23/10)</f>
        <v>0</v>
      </c>
      <c r="Q23" s="70">
        <f>IF(SUM($C23:P23)+$B23/10&gt;$B23,0,$B23/10)</f>
        <v>0</v>
      </c>
      <c r="R23" s="70">
        <f>IF(SUM($C23:Q23)+$B23/10&gt;$B23,0,$B23/10)</f>
        <v>0</v>
      </c>
      <c r="S23" s="70">
        <f>IF(SUM($C23:R23)+$B23/10&gt;$B23,0,$B23/10)</f>
        <v>0</v>
      </c>
      <c r="T23" s="110"/>
      <c r="U23" s="111"/>
    </row>
    <row r="24" spans="1:21" hidden="1" x14ac:dyDescent="0.25">
      <c r="A24" s="179">
        <v>2024</v>
      </c>
      <c r="B24" s="180"/>
      <c r="C24" s="111"/>
      <c r="D24" s="111"/>
      <c r="E24" s="111"/>
      <c r="F24" s="111"/>
      <c r="G24" s="111"/>
      <c r="H24" s="111"/>
      <c r="I24" s="111"/>
      <c r="J24" s="111"/>
      <c r="K24" s="180">
        <f>+$B24/10</f>
        <v>0</v>
      </c>
      <c r="L24" s="180">
        <f>IF(SUM($C24:K24)+$B24/10&gt;$B24,0,$B24/10)</f>
        <v>0</v>
      </c>
      <c r="M24" s="180">
        <f>IF(SUM($C24:L24)+$B24/10&gt;$B24,0,$B24/10)</f>
        <v>0</v>
      </c>
      <c r="N24" s="180">
        <f>IF(SUM($C24:M24)+$B24/10&gt;$B24,0,$B24/10)</f>
        <v>0</v>
      </c>
      <c r="O24" s="180">
        <f>IF(SUM($C24:N24)+$B24/10&gt;$B24,0,$B24/10)</f>
        <v>0</v>
      </c>
      <c r="P24" s="180">
        <f>IF(SUM($C24:O24)+$B24/10&gt;$B24,0,$B24/10)</f>
        <v>0</v>
      </c>
      <c r="Q24" s="180">
        <f>IF(SUM($C24:P24)+$B24/10&gt;$B24,0,$B24/10)</f>
        <v>0</v>
      </c>
      <c r="R24" s="180">
        <f>IF(SUM($C24:Q24)+$B24/10&gt;$B24,0,$B24/10)</f>
        <v>0</v>
      </c>
      <c r="S24" s="180">
        <f>IF(SUM($C24:R24)+$B24/10&gt;$B24,0,$B24/10)</f>
        <v>0</v>
      </c>
      <c r="T24" s="180">
        <f>IF(SUM($C24:S24)+$B24/10&gt;$B24,0,$B24/10)</f>
        <v>0</v>
      </c>
      <c r="U24" s="110"/>
    </row>
    <row r="25" spans="1:21" hidden="1" x14ac:dyDescent="0.25">
      <c r="A25" s="177">
        <v>2025</v>
      </c>
      <c r="B25" s="178"/>
      <c r="C25" s="111"/>
      <c r="D25" s="111"/>
      <c r="E25" s="111"/>
      <c r="F25" s="111"/>
      <c r="G25" s="111"/>
      <c r="H25" s="111"/>
      <c r="I25" s="111"/>
      <c r="J25" s="111"/>
      <c r="K25" s="111"/>
      <c r="L25" s="70">
        <f>+$B25/10</f>
        <v>0</v>
      </c>
      <c r="M25" s="70">
        <f>IF(SUM($C25:L25)+$B25/10&gt;$B25,0,$B25/10)</f>
        <v>0</v>
      </c>
      <c r="N25" s="70">
        <f>IF(SUM($C25:M25)+$B25/10&gt;$B25,0,$B25/10)</f>
        <v>0</v>
      </c>
      <c r="O25" s="70">
        <f>IF(SUM($C25:N25)+$B25/10&gt;$B25,0,$B25/10)</f>
        <v>0</v>
      </c>
      <c r="P25" s="70">
        <f>IF(SUM($C25:O25)+$B25/10&gt;$B25,0,$B25/10)</f>
        <v>0</v>
      </c>
      <c r="Q25" s="70">
        <f>IF(SUM($C25:P25)+$B25/10&gt;$B25,0,$B25/10)</f>
        <v>0</v>
      </c>
      <c r="R25" s="70">
        <f>IF(SUM($C25:Q25)+$B25/10&gt;$B25,0,$B25/10)</f>
        <v>0</v>
      </c>
      <c r="S25" s="70">
        <f>IF(SUM($C25:R25)+$B25/10&gt;$B25,0,$B25/10)</f>
        <v>0</v>
      </c>
      <c r="T25" s="70">
        <f>IF(SUM($C25:S25)+$B25/10&gt;$B25,0,$B25/10)</f>
        <v>0</v>
      </c>
      <c r="U25" s="70">
        <f>IF(SUM($C25:T25)+$B25/10&gt;$B25,0,$B25/10)</f>
        <v>0</v>
      </c>
    </row>
    <row r="27" spans="1:21" x14ac:dyDescent="0.25">
      <c r="B27" s="55" t="s">
        <v>95</v>
      </c>
      <c r="C27" s="57">
        <f>SUM(C7:C26)</f>
        <v>0</v>
      </c>
      <c r="D27" s="57">
        <f t="shared" ref="D27:R27" si="5">SUM(D7:D26)</f>
        <v>0</v>
      </c>
      <c r="E27" s="57">
        <f t="shared" si="5"/>
        <v>0</v>
      </c>
      <c r="F27" s="57">
        <f t="shared" si="5"/>
        <v>0</v>
      </c>
      <c r="G27" s="57">
        <f t="shared" si="5"/>
        <v>0</v>
      </c>
      <c r="H27" s="57">
        <f t="shared" si="5"/>
        <v>0</v>
      </c>
      <c r="I27" s="57">
        <f t="shared" si="5"/>
        <v>0</v>
      </c>
      <c r="J27" s="57">
        <f t="shared" si="5"/>
        <v>0</v>
      </c>
      <c r="K27" s="57">
        <f t="shared" si="5"/>
        <v>0</v>
      </c>
      <c r="L27" s="57">
        <f t="shared" si="5"/>
        <v>0</v>
      </c>
      <c r="M27" s="57">
        <f t="shared" si="5"/>
        <v>0</v>
      </c>
      <c r="N27" s="57">
        <f t="shared" si="5"/>
        <v>0</v>
      </c>
      <c r="O27" s="57">
        <f t="shared" si="5"/>
        <v>0</v>
      </c>
      <c r="P27" s="57">
        <f t="shared" si="5"/>
        <v>0</v>
      </c>
      <c r="Q27" s="57">
        <f t="shared" si="5"/>
        <v>0</v>
      </c>
      <c r="R27" s="57">
        <f t="shared" si="5"/>
        <v>0</v>
      </c>
      <c r="S27" s="57">
        <f>SUM(S7:S26)</f>
        <v>0</v>
      </c>
      <c r="T27" s="57">
        <f>SUM(T7:T26)</f>
        <v>0</v>
      </c>
      <c r="U27" s="57">
        <f>SUM(U7:U26)</f>
        <v>0</v>
      </c>
    </row>
  </sheetData>
  <sheetProtection algorithmName="SHA-512" hashValue="6/sWlu0ikwLOfAJHYKh6Lyfw7QuQqHgu4j0CmvczXCroPdmdsRQIQ8CTLevCE6yKrpIvtn8a8/I5d/u6mBLoQw==" saltValue="deyg1VKlHmvEqtcj5z4UVA==" spinCount="100000" sheet="1" objects="1" scenarios="1" selectLockedCells="1"/>
  <mergeCells count="1">
    <mergeCell ref="A1:C1"/>
  </mergeCells>
  <dataValidations count="2">
    <dataValidation type="decimal" allowBlank="1" showInputMessage="1" showErrorMessage="1" sqref="B7:B12 D9:E11 F10:F11 G11 K15 D17:M17 C7:D8 C9:C15 F19:O19 C16:L16 E18:N18 D12:H15 I13:I15 J14:J15 G20:P20 H21:Q21 K24:T24 H23:H25 I24:I25 J25 J23:S23 I22:R22 L25:U25">
      <formula1>-10000000000</formula1>
      <formula2>10000000000</formula2>
    </dataValidation>
    <dataValidation type="decimal" allowBlank="1" showInputMessage="1" showErrorMessage="1" sqref="G7:G10 C17:C25 D18:D25 E19:E25 F20:F25 G21:G25 G28:P28 Q7:Q20 P7:P19 O7:O18 N7:N17 M7:M16 L7:L15 K7:K14 J7:J13 I7:I12 F7:F9 E7:E8 H7:H11 U23:U24 T22:T23 H22 I23 J24 K25 R7:R21 T7:U21 S7:S22 U22">
      <formula1>0</formula1>
      <formula2>1000</formula2>
    </dataValidation>
  </dataValidations>
  <pageMargins left="0.7" right="0.7" top="0.75" bottom="0.75" header="0.3" footer="0.3"/>
  <pageSetup scale="75" orientation="landscape" r:id="rId1"/>
  <headerFooter differentOddEven="1">
    <oddFooter>&amp;R&amp;F
&amp;D&amp;CSaudi Aramco: Confidential</oddFooter>
    <evenFooter>&amp;CSaudi Aramco: Confidential</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3"/>
  <sheetViews>
    <sheetView showGridLines="0" zoomScale="85" zoomScaleNormal="85" workbookViewId="0">
      <pane xSplit="3" ySplit="9" topLeftCell="D29" activePane="bottomRight" state="frozen"/>
      <selection pane="topRight" activeCell="D1" sqref="D1"/>
      <selection pane="bottomLeft" activeCell="A10" sqref="A10"/>
      <selection pane="bottomRight" activeCell="I39" sqref="I39"/>
    </sheetView>
  </sheetViews>
  <sheetFormatPr defaultRowHeight="15" x14ac:dyDescent="0.25"/>
  <cols>
    <col min="1" max="1" width="6.140625" style="58" customWidth="1"/>
    <col min="2" max="2" width="45" style="58" customWidth="1"/>
    <col min="3" max="3" width="49.140625" style="58" customWidth="1"/>
    <col min="4" max="11" width="15.7109375" style="58" customWidth="1"/>
    <col min="12" max="12" width="41.140625" style="58" customWidth="1"/>
    <col min="13" max="16384" width="9.140625" style="58"/>
  </cols>
  <sheetData>
    <row r="1" spans="1:12" ht="26.25" x14ac:dyDescent="0.4">
      <c r="A1" s="324" t="str">
        <f>+'Page 1. Company Information'!$B$2</f>
        <v>Name of Company</v>
      </c>
      <c r="B1" s="324"/>
      <c r="C1" s="324"/>
    </row>
    <row r="2" spans="1:12" ht="23.25" x14ac:dyDescent="0.35">
      <c r="A2" s="325" t="s">
        <v>109</v>
      </c>
      <c r="B2" s="325"/>
      <c r="C2" s="325"/>
    </row>
    <row r="3" spans="1:12" ht="9" customHeight="1" x14ac:dyDescent="0.35">
      <c r="A3" s="80"/>
      <c r="B3" s="80"/>
      <c r="C3" s="80"/>
      <c r="D3" s="80"/>
      <c r="E3" s="80"/>
    </row>
    <row r="4" spans="1:12" ht="21" x14ac:dyDescent="0.35">
      <c r="A4" s="316" t="s">
        <v>5</v>
      </c>
      <c r="B4" s="316"/>
      <c r="C4" s="80"/>
      <c r="D4" s="80"/>
      <c r="E4" s="80"/>
    </row>
    <row r="5" spans="1:12" ht="15.75" x14ac:dyDescent="0.25">
      <c r="C5" s="72"/>
    </row>
    <row r="6" spans="1:12" ht="2.1" customHeight="1" x14ac:dyDescent="0.35">
      <c r="B6" s="81"/>
      <c r="C6" s="81"/>
    </row>
    <row r="7" spans="1:12" ht="21" x14ac:dyDescent="0.35">
      <c r="B7" s="82"/>
      <c r="C7" s="83"/>
      <c r="D7" s="305">
        <v>2014</v>
      </c>
      <c r="E7" s="306"/>
      <c r="F7" s="305">
        <f>D7+1</f>
        <v>2015</v>
      </c>
      <c r="G7" s="306"/>
      <c r="H7" s="305">
        <f>F7+1</f>
        <v>2016</v>
      </c>
      <c r="I7" s="306"/>
      <c r="J7" s="331"/>
      <c r="K7" s="332"/>
      <c r="L7" s="332"/>
    </row>
    <row r="8" spans="1:12" ht="17.25" x14ac:dyDescent="0.25">
      <c r="A8" s="313"/>
      <c r="B8" s="314"/>
      <c r="C8" s="84" t="s">
        <v>15</v>
      </c>
      <c r="D8" s="85" t="s">
        <v>0</v>
      </c>
      <c r="E8" s="86" t="s">
        <v>30</v>
      </c>
      <c r="F8" s="85" t="s">
        <v>0</v>
      </c>
      <c r="G8" s="86" t="s">
        <v>30</v>
      </c>
      <c r="H8" s="85" t="s">
        <v>0</v>
      </c>
      <c r="I8" s="86" t="s">
        <v>30</v>
      </c>
      <c r="J8" s="333" t="s">
        <v>2</v>
      </c>
      <c r="K8" s="332"/>
      <c r="L8" s="332"/>
    </row>
    <row r="9" spans="1:12" ht="18.75" x14ac:dyDescent="0.25">
      <c r="A9" s="315" t="s">
        <v>83</v>
      </c>
      <c r="B9" s="315"/>
      <c r="C9" s="87"/>
      <c r="D9" s="88"/>
      <c r="E9" s="89"/>
      <c r="F9" s="88"/>
      <c r="G9" s="89"/>
      <c r="H9" s="88"/>
      <c r="I9" s="89"/>
      <c r="J9" s="334"/>
      <c r="K9" s="335"/>
      <c r="L9" s="335"/>
    </row>
    <row r="10" spans="1:12" ht="31.5" x14ac:dyDescent="0.25">
      <c r="A10" s="285" t="s">
        <v>85</v>
      </c>
      <c r="B10" s="286"/>
      <c r="C10" s="97" t="s">
        <v>115</v>
      </c>
      <c r="D10" s="26">
        <v>0</v>
      </c>
      <c r="E10" s="27">
        <v>0</v>
      </c>
      <c r="F10" s="26">
        <v>0</v>
      </c>
      <c r="G10" s="27">
        <v>0</v>
      </c>
      <c r="H10" s="26">
        <v>0</v>
      </c>
      <c r="I10" s="27">
        <v>0</v>
      </c>
      <c r="J10" s="336"/>
      <c r="K10" s="337"/>
      <c r="L10" s="337"/>
    </row>
    <row r="11" spans="1:12" ht="39.950000000000003" customHeight="1" x14ac:dyDescent="0.25">
      <c r="A11" s="285" t="s">
        <v>86</v>
      </c>
      <c r="B11" s="286"/>
      <c r="C11" s="97" t="s">
        <v>116</v>
      </c>
      <c r="D11" s="26">
        <v>0</v>
      </c>
      <c r="E11" s="27">
        <v>0</v>
      </c>
      <c r="F11" s="26">
        <v>0</v>
      </c>
      <c r="G11" s="27">
        <v>0</v>
      </c>
      <c r="H11" s="26">
        <v>0</v>
      </c>
      <c r="I11" s="27">
        <v>0</v>
      </c>
      <c r="J11" s="292"/>
      <c r="K11" s="321"/>
      <c r="L11" s="321"/>
    </row>
    <row r="12" spans="1:12" ht="39.950000000000003" customHeight="1" x14ac:dyDescent="0.25">
      <c r="A12" s="307" t="s">
        <v>11</v>
      </c>
      <c r="B12" s="308"/>
      <c r="C12" s="98" t="s">
        <v>117</v>
      </c>
      <c r="D12" s="139"/>
      <c r="E12" s="27">
        <v>0</v>
      </c>
      <c r="F12" s="139"/>
      <c r="G12" s="27">
        <v>0</v>
      </c>
      <c r="H12" s="139"/>
      <c r="I12" s="27">
        <v>0</v>
      </c>
      <c r="J12" s="311"/>
      <c r="K12" s="312"/>
      <c r="L12" s="312"/>
    </row>
    <row r="13" spans="1:12" s="90" customFormat="1" ht="15.75" x14ac:dyDescent="0.25">
      <c r="A13" s="320" t="s">
        <v>6</v>
      </c>
      <c r="B13" s="320"/>
      <c r="C13" s="99"/>
      <c r="D13" s="135">
        <f t="shared" ref="D13:I13" si="0">SUM(D10:D12)</f>
        <v>0</v>
      </c>
      <c r="E13" s="136">
        <f t="shared" si="0"/>
        <v>0</v>
      </c>
      <c r="F13" s="135">
        <f t="shared" si="0"/>
        <v>0</v>
      </c>
      <c r="G13" s="136">
        <f t="shared" si="0"/>
        <v>0</v>
      </c>
      <c r="H13" s="135">
        <f t="shared" si="0"/>
        <v>0</v>
      </c>
      <c r="I13" s="136">
        <f t="shared" si="0"/>
        <v>0</v>
      </c>
      <c r="J13" s="317"/>
      <c r="K13" s="318"/>
      <c r="L13" s="319"/>
    </row>
    <row r="14" spans="1:12" ht="19.5" customHeight="1" x14ac:dyDescent="0.25">
      <c r="A14" s="309" t="s">
        <v>81</v>
      </c>
      <c r="B14" s="309"/>
      <c r="C14" s="310"/>
      <c r="D14" s="137"/>
      <c r="E14" s="138"/>
      <c r="F14" s="137"/>
      <c r="G14" s="138"/>
      <c r="H14" s="137"/>
      <c r="I14" s="138"/>
      <c r="J14" s="296"/>
      <c r="K14" s="297"/>
      <c r="L14" s="298"/>
    </row>
    <row r="15" spans="1:12" ht="79.5" customHeight="1" x14ac:dyDescent="0.25">
      <c r="A15" s="285" t="s">
        <v>33</v>
      </c>
      <c r="B15" s="286"/>
      <c r="C15" s="100" t="s">
        <v>215</v>
      </c>
      <c r="D15" s="26">
        <f>IFERROR(+D$10/(E$12+E$10)*E15,0)</f>
        <v>0</v>
      </c>
      <c r="E15" s="256">
        <f>+'Page 3. Top IK Supplier Table'!H60</f>
        <v>0</v>
      </c>
      <c r="F15" s="26">
        <f>IFERROR(+F$10/(G$12+G$10)*G15,0)</f>
        <v>0</v>
      </c>
      <c r="G15" s="256">
        <f>+'Page 3. Top IK Supplier Table'!K60</f>
        <v>0</v>
      </c>
      <c r="H15" s="26">
        <f>IFERROR(+H$10/(I$12+I$10)*I15,0)</f>
        <v>0</v>
      </c>
      <c r="I15" s="256">
        <f>+'Page 3. Top IK Supplier Table'!N60</f>
        <v>0</v>
      </c>
      <c r="J15" s="329"/>
      <c r="K15" s="330"/>
      <c r="L15" s="330"/>
    </row>
    <row r="16" spans="1:12" ht="75.75" customHeight="1" x14ac:dyDescent="0.25">
      <c r="A16" s="307" t="s">
        <v>82</v>
      </c>
      <c r="B16" s="308"/>
      <c r="C16" s="101" t="s">
        <v>216</v>
      </c>
      <c r="D16" s="137"/>
      <c r="E16" s="138"/>
      <c r="F16" s="137"/>
      <c r="G16" s="138"/>
      <c r="H16" s="26">
        <v>0</v>
      </c>
      <c r="I16" s="256">
        <f>+'Page 6 Depreciation Table'!C27</f>
        <v>0</v>
      </c>
      <c r="J16" s="322"/>
      <c r="K16" s="323"/>
      <c r="L16" s="323"/>
    </row>
    <row r="17" spans="1:12" s="90" customFormat="1" ht="15.75" x14ac:dyDescent="0.25">
      <c r="A17" s="320" t="s">
        <v>53</v>
      </c>
      <c r="B17" s="320"/>
      <c r="C17" s="99"/>
      <c r="D17" s="135">
        <f t="shared" ref="D17:I17" si="1">SUM(D15:D16)</f>
        <v>0</v>
      </c>
      <c r="E17" s="136">
        <f t="shared" si="1"/>
        <v>0</v>
      </c>
      <c r="F17" s="135">
        <f t="shared" si="1"/>
        <v>0</v>
      </c>
      <c r="G17" s="136">
        <f t="shared" si="1"/>
        <v>0</v>
      </c>
      <c r="H17" s="135">
        <f t="shared" si="1"/>
        <v>0</v>
      </c>
      <c r="I17" s="136">
        <f t="shared" si="1"/>
        <v>0</v>
      </c>
      <c r="J17" s="317"/>
      <c r="K17" s="318"/>
      <c r="L17" s="319"/>
    </row>
    <row r="18" spans="1:12" ht="18.75" customHeight="1" x14ac:dyDescent="0.25">
      <c r="A18" s="287" t="s">
        <v>225</v>
      </c>
      <c r="B18" s="287"/>
      <c r="C18" s="87"/>
      <c r="D18" s="137"/>
      <c r="E18" s="138"/>
      <c r="F18" s="137"/>
      <c r="G18" s="138"/>
      <c r="H18" s="137"/>
      <c r="I18" s="138"/>
      <c r="J18" s="296"/>
      <c r="K18" s="297"/>
      <c r="L18" s="298"/>
    </row>
    <row r="19" spans="1:12" ht="31.5" customHeight="1" x14ac:dyDescent="0.25">
      <c r="A19" s="285" t="s">
        <v>12</v>
      </c>
      <c r="B19" s="286"/>
      <c r="C19" s="97" t="s">
        <v>25</v>
      </c>
      <c r="D19" s="28">
        <f>IFERROR(+D$10/(E$12+E$10)*E19,0)</f>
        <v>0</v>
      </c>
      <c r="E19" s="29">
        <v>0</v>
      </c>
      <c r="F19" s="28">
        <f>IFERROR(+F$10/(G$12+G$10)*G19,0)</f>
        <v>0</v>
      </c>
      <c r="G19" s="29">
        <v>0</v>
      </c>
      <c r="H19" s="28">
        <f>IFERROR(+H$10/(I$12+I$10)*I19,0)</f>
        <v>0</v>
      </c>
      <c r="I19" s="29">
        <v>0</v>
      </c>
      <c r="J19" s="292"/>
      <c r="K19" s="293"/>
      <c r="L19" s="293"/>
    </row>
    <row r="20" spans="1:12" ht="15.75" x14ac:dyDescent="0.25">
      <c r="A20" s="285" t="s">
        <v>88</v>
      </c>
      <c r="B20" s="286"/>
      <c r="C20" s="97"/>
      <c r="D20" s="132"/>
      <c r="E20" s="30">
        <v>0</v>
      </c>
      <c r="F20" s="132"/>
      <c r="G20" s="30">
        <v>0</v>
      </c>
      <c r="H20" s="132"/>
      <c r="I20" s="30">
        <v>0</v>
      </c>
      <c r="J20" s="292"/>
      <c r="K20" s="293"/>
      <c r="L20" s="293"/>
    </row>
    <row r="21" spans="1:12" ht="112.5" customHeight="1" x14ac:dyDescent="0.25">
      <c r="A21" s="307" t="s">
        <v>13</v>
      </c>
      <c r="B21" s="308"/>
      <c r="C21" s="98" t="s">
        <v>246</v>
      </c>
      <c r="D21" s="26">
        <f>IFERROR(+D$10/(E$12+E$10)*E21,0)</f>
        <v>0</v>
      </c>
      <c r="E21" s="27">
        <v>0</v>
      </c>
      <c r="F21" s="26">
        <f>IFERROR(+F$10/(G$12+G$10)*G21,0)</f>
        <v>0</v>
      </c>
      <c r="G21" s="27">
        <v>0</v>
      </c>
      <c r="H21" s="26">
        <f>IFERROR(+H$10/(I$12+I$10)*I21,0)</f>
        <v>0</v>
      </c>
      <c r="I21" s="27">
        <v>0</v>
      </c>
      <c r="J21" s="301"/>
      <c r="K21" s="302"/>
      <c r="L21" s="302"/>
    </row>
    <row r="22" spans="1:12" ht="15.75" x14ac:dyDescent="0.25">
      <c r="A22" s="102"/>
      <c r="B22" s="102"/>
      <c r="C22" s="99" t="s">
        <v>20</v>
      </c>
      <c r="D22" s="131">
        <f t="shared" ref="D22:I22" si="2">IF(ISERR(D21/D19),0,D21/D19)</f>
        <v>0</v>
      </c>
      <c r="E22" s="133">
        <f t="shared" si="2"/>
        <v>0</v>
      </c>
      <c r="F22" s="131">
        <f t="shared" si="2"/>
        <v>0</v>
      </c>
      <c r="G22" s="134">
        <f t="shared" si="2"/>
        <v>0</v>
      </c>
      <c r="H22" s="131">
        <f t="shared" si="2"/>
        <v>0</v>
      </c>
      <c r="I22" s="134">
        <f t="shared" si="2"/>
        <v>0</v>
      </c>
      <c r="J22" s="326"/>
      <c r="K22" s="327"/>
      <c r="L22" s="328"/>
    </row>
    <row r="23" spans="1:12" ht="18.75" x14ac:dyDescent="0.25">
      <c r="A23" s="103" t="s">
        <v>226</v>
      </c>
      <c r="B23" s="103"/>
      <c r="C23" s="87"/>
      <c r="D23" s="130"/>
      <c r="E23" s="129"/>
      <c r="F23" s="130"/>
      <c r="G23" s="129"/>
      <c r="H23" s="130"/>
      <c r="I23" s="129"/>
      <c r="J23" s="296"/>
      <c r="K23" s="297"/>
      <c r="L23" s="298"/>
    </row>
    <row r="24" spans="1:12" ht="57" customHeight="1" x14ac:dyDescent="0.25">
      <c r="A24" s="285" t="s">
        <v>7</v>
      </c>
      <c r="B24" s="286"/>
      <c r="C24" s="97" t="s">
        <v>87</v>
      </c>
      <c r="D24" s="132"/>
      <c r="E24" s="31">
        <v>0</v>
      </c>
      <c r="F24" s="132"/>
      <c r="G24" s="31">
        <v>0</v>
      </c>
      <c r="H24" s="132"/>
      <c r="I24" s="31">
        <v>0</v>
      </c>
      <c r="J24" s="292"/>
      <c r="K24" s="293"/>
      <c r="L24" s="293"/>
    </row>
    <row r="25" spans="1:12" ht="31.5" x14ac:dyDescent="0.25">
      <c r="A25" s="307" t="s">
        <v>227</v>
      </c>
      <c r="B25" s="308"/>
      <c r="C25" s="98" t="s">
        <v>228</v>
      </c>
      <c r="D25" s="26">
        <f>IFERROR(+D$10/(E$12+E$10)*E25,0)</f>
        <v>0</v>
      </c>
      <c r="E25" s="27">
        <v>0</v>
      </c>
      <c r="F25" s="26">
        <f>IFERROR(+F$10/(G$12+G$10)*G25,0)</f>
        <v>0</v>
      </c>
      <c r="G25" s="27">
        <v>0</v>
      </c>
      <c r="H25" s="26">
        <f>IFERROR(+H$10/(I$12+I$10)*I25,0)</f>
        <v>0</v>
      </c>
      <c r="I25" s="27">
        <v>0</v>
      </c>
      <c r="J25" s="292"/>
      <c r="K25" s="293"/>
      <c r="L25" s="293"/>
    </row>
    <row r="26" spans="1:12" ht="15.75" x14ac:dyDescent="0.25">
      <c r="A26" s="102"/>
      <c r="B26" s="102"/>
      <c r="C26" s="104"/>
      <c r="D26" s="121"/>
      <c r="E26" s="122"/>
      <c r="F26" s="121"/>
      <c r="G26" s="122"/>
      <c r="H26" s="121"/>
      <c r="I26" s="122"/>
      <c r="J26" s="303"/>
      <c r="K26" s="297"/>
      <c r="L26" s="298"/>
    </row>
    <row r="27" spans="1:12" ht="31.5" x14ac:dyDescent="0.25">
      <c r="A27" s="280" t="s">
        <v>160</v>
      </c>
      <c r="B27" s="280"/>
      <c r="C27" s="105" t="s">
        <v>118</v>
      </c>
      <c r="D27" s="26">
        <f>IFERROR(+D$10/(E$12+E$10)*E27,0)</f>
        <v>0</v>
      </c>
      <c r="E27" s="27">
        <v>0</v>
      </c>
      <c r="F27" s="26">
        <f>IFERROR(+F$10/(G$12+G$10)*G27,0)</f>
        <v>0</v>
      </c>
      <c r="G27" s="27">
        <v>0</v>
      </c>
      <c r="H27" s="26">
        <f>IFERROR(+H$10/(I$12+I$10)*I27,0)</f>
        <v>0</v>
      </c>
      <c r="I27" s="27">
        <v>0</v>
      </c>
      <c r="J27" s="294"/>
      <c r="K27" s="295"/>
      <c r="L27" s="295"/>
    </row>
    <row r="28" spans="1:12" ht="15.75" x14ac:dyDescent="0.25">
      <c r="A28" s="102"/>
      <c r="B28" s="102"/>
      <c r="C28" s="104"/>
      <c r="D28" s="121"/>
      <c r="E28" s="122"/>
      <c r="F28" s="121"/>
      <c r="G28" s="122"/>
      <c r="H28" s="121"/>
      <c r="I28" s="122"/>
      <c r="J28" s="303"/>
      <c r="K28" s="297"/>
      <c r="L28" s="298"/>
    </row>
    <row r="29" spans="1:12" ht="28.5" customHeight="1" x14ac:dyDescent="0.25">
      <c r="A29" s="280" t="s">
        <v>229</v>
      </c>
      <c r="B29" s="280"/>
      <c r="C29" s="105" t="s">
        <v>172</v>
      </c>
      <c r="D29" s="26">
        <f>IFERROR(+D$10/(E$12+E$10)*E29,0)</f>
        <v>0</v>
      </c>
      <c r="E29" s="256">
        <f>+E38</f>
        <v>0</v>
      </c>
      <c r="F29" s="26">
        <f>IFERROR(+F$10/(G$12+G$10)*G29,0)</f>
        <v>0</v>
      </c>
      <c r="G29" s="256">
        <f>+G38</f>
        <v>0</v>
      </c>
      <c r="H29" s="26">
        <f>IFERROR(+H$10/(I$12+I$10)*I29,0)</f>
        <v>0</v>
      </c>
      <c r="I29" s="256">
        <f>+I38</f>
        <v>0</v>
      </c>
      <c r="J29" s="294"/>
      <c r="K29" s="295"/>
      <c r="L29" s="295"/>
    </row>
    <row r="30" spans="1:12" ht="15.75" x14ac:dyDescent="0.25">
      <c r="A30" s="283" t="s">
        <v>16</v>
      </c>
      <c r="B30" s="283"/>
      <c r="C30" s="91"/>
      <c r="D30" s="92">
        <f>IFERROR(SUM(D17,D21,D25,D27,D29)/D13,0)</f>
        <v>0</v>
      </c>
      <c r="E30" s="92">
        <f t="shared" ref="E30:I30" si="3">IFERROR(SUM(E17,E21,E25,E27,E29)/E13,0)</f>
        <v>0</v>
      </c>
      <c r="F30" s="92">
        <f t="shared" si="3"/>
        <v>0</v>
      </c>
      <c r="G30" s="92">
        <f t="shared" si="3"/>
        <v>0</v>
      </c>
      <c r="H30" s="92">
        <f t="shared" si="3"/>
        <v>0</v>
      </c>
      <c r="I30" s="92">
        <f t="shared" si="3"/>
        <v>0</v>
      </c>
      <c r="J30" s="93"/>
      <c r="K30" s="94"/>
      <c r="L30" s="95"/>
    </row>
    <row r="31" spans="1:12" ht="5.0999999999999996" customHeight="1" x14ac:dyDescent="0.25">
      <c r="J31" s="117"/>
      <c r="K31" s="118"/>
      <c r="L31" s="119"/>
    </row>
    <row r="32" spans="1:12" ht="15.75" x14ac:dyDescent="0.25">
      <c r="A32" s="284" t="s">
        <v>17</v>
      </c>
      <c r="B32" s="284"/>
      <c r="C32" s="91"/>
      <c r="D32" s="120"/>
      <c r="E32" s="92">
        <f>IF(ISERR(E19/E20),0,(E19/E20))</f>
        <v>0</v>
      </c>
      <c r="F32" s="120"/>
      <c r="G32" s="92">
        <f>IF(ISERR(G19/G20),0,(G19/G20))</f>
        <v>0</v>
      </c>
      <c r="H32" s="120"/>
      <c r="I32" s="92">
        <f>IF(ISERR(I19/I20),0,(I19/I20))</f>
        <v>0</v>
      </c>
      <c r="J32" s="93"/>
      <c r="K32" s="94"/>
      <c r="L32" s="95"/>
    </row>
    <row r="34" spans="1:12" ht="15.75" x14ac:dyDescent="0.25">
      <c r="A34" s="102"/>
      <c r="B34" s="102"/>
      <c r="C34" s="104"/>
      <c r="D34" s="121"/>
      <c r="E34" s="122"/>
      <c r="F34" s="121"/>
      <c r="G34" s="122"/>
      <c r="H34" s="121"/>
      <c r="I34" s="122"/>
      <c r="J34" s="123"/>
      <c r="K34" s="123"/>
      <c r="L34" s="124"/>
    </row>
    <row r="35" spans="1:12" ht="18.75" x14ac:dyDescent="0.25">
      <c r="A35" s="287" t="s">
        <v>168</v>
      </c>
      <c r="B35" s="287"/>
      <c r="C35" s="87"/>
      <c r="D35" s="115"/>
      <c r="E35" s="115"/>
      <c r="F35" s="115"/>
      <c r="G35" s="115"/>
      <c r="H35" s="115"/>
      <c r="I35" s="125"/>
      <c r="J35" s="126"/>
      <c r="K35" s="127"/>
      <c r="L35" s="128"/>
    </row>
    <row r="36" spans="1:12" ht="29.25" customHeight="1" x14ac:dyDescent="0.25">
      <c r="A36" s="285" t="s">
        <v>94</v>
      </c>
      <c r="B36" s="286"/>
      <c r="C36" s="97" t="s">
        <v>93</v>
      </c>
      <c r="D36" s="116"/>
      <c r="E36" s="256">
        <f>+'Page 5c CAPEX Table 2014'!C83</f>
        <v>0</v>
      </c>
      <c r="F36" s="116"/>
      <c r="G36" s="256">
        <f>+'Page 5b CAPEX Table 2015'!C83</f>
        <v>0</v>
      </c>
      <c r="H36" s="116"/>
      <c r="I36" s="256">
        <f>+'Page 5a CAPEX Table 2016'!C83</f>
        <v>0</v>
      </c>
      <c r="J36" s="299"/>
      <c r="K36" s="300"/>
      <c r="L36" s="300"/>
    </row>
    <row r="37" spans="1:12" ht="63" x14ac:dyDescent="0.25">
      <c r="A37" s="288" t="s">
        <v>167</v>
      </c>
      <c r="B37" s="289"/>
      <c r="C37" s="106" t="s">
        <v>89</v>
      </c>
      <c r="D37" s="112"/>
      <c r="E37" s="111"/>
      <c r="F37" s="112"/>
      <c r="G37" s="111"/>
      <c r="H37" s="112"/>
      <c r="I37" s="113"/>
      <c r="J37" s="301"/>
      <c r="K37" s="304"/>
      <c r="L37" s="304"/>
    </row>
    <row r="38" spans="1:12" ht="15.75" x14ac:dyDescent="0.25">
      <c r="A38" s="107"/>
      <c r="B38" s="108"/>
      <c r="C38" s="106" t="s">
        <v>164</v>
      </c>
      <c r="D38" s="112"/>
      <c r="E38" s="41">
        <v>0</v>
      </c>
      <c r="F38" s="112"/>
      <c r="G38" s="41">
        <v>0</v>
      </c>
      <c r="H38" s="112"/>
      <c r="I38" s="41">
        <v>0</v>
      </c>
      <c r="J38" s="301"/>
      <c r="K38" s="304"/>
      <c r="L38" s="304"/>
    </row>
    <row r="39" spans="1:12" ht="15.75" x14ac:dyDescent="0.25">
      <c r="A39" s="107"/>
      <c r="B39" s="108"/>
      <c r="C39" s="98" t="s">
        <v>165</v>
      </c>
      <c r="D39" s="111"/>
      <c r="E39" s="42">
        <v>0</v>
      </c>
      <c r="F39" s="111"/>
      <c r="G39" s="42">
        <v>0</v>
      </c>
      <c r="H39" s="111"/>
      <c r="I39" s="42">
        <v>0</v>
      </c>
      <c r="J39" s="301"/>
      <c r="K39" s="304"/>
      <c r="L39" s="304"/>
    </row>
    <row r="40" spans="1:12" ht="15.75" x14ac:dyDescent="0.25">
      <c r="A40" s="281"/>
      <c r="B40" s="282"/>
      <c r="C40" s="109" t="s">
        <v>163</v>
      </c>
      <c r="D40" s="114"/>
      <c r="E40" s="256">
        <f>SUM(E38:E39)</f>
        <v>0</v>
      </c>
      <c r="F40" s="114"/>
      <c r="G40" s="257">
        <f>SUM(G38:G39)</f>
        <v>0</v>
      </c>
      <c r="H40" s="114"/>
      <c r="I40" s="257">
        <f>SUM(I38:I39)</f>
        <v>0</v>
      </c>
      <c r="J40" s="290"/>
      <c r="K40" s="291"/>
      <c r="L40" s="291"/>
    </row>
    <row r="41" spans="1:12" ht="15.75" x14ac:dyDescent="0.25">
      <c r="A41" s="283"/>
      <c r="B41" s="283"/>
      <c r="C41" s="91"/>
      <c r="D41" s="92"/>
      <c r="E41" s="92"/>
      <c r="F41" s="92"/>
      <c r="G41" s="92"/>
      <c r="H41" s="92"/>
      <c r="I41" s="92"/>
      <c r="J41" s="93"/>
      <c r="K41" s="94"/>
      <c r="L41" s="95"/>
    </row>
    <row r="43" spans="1:12" ht="15" customHeight="1" x14ac:dyDescent="0.25">
      <c r="A43" s="279" t="s">
        <v>29</v>
      </c>
      <c r="B43" s="279"/>
      <c r="C43" s="279"/>
    </row>
  </sheetData>
  <sheetProtection algorithmName="SHA-512" hashValue="mnb+cEKCKOvAvnMZsc/7lrlyO+UBgB9kNA/ov6txWD8tZV0pXlZFyn6nXjaVGMccyNkVnAcYqL7Jwnr1MqnCFQ==" saltValue="ljl+8/jhc+bLwQnSq0FJ2w==" spinCount="100000" sheet="1" objects="1" scenarios="1" formatCells="0" selectLockedCells="1"/>
  <mergeCells count="60">
    <mergeCell ref="J11:L11"/>
    <mergeCell ref="J16:L16"/>
    <mergeCell ref="J37:L37"/>
    <mergeCell ref="A1:C1"/>
    <mergeCell ref="A2:C2"/>
    <mergeCell ref="J22:L22"/>
    <mergeCell ref="J14:L14"/>
    <mergeCell ref="J15:L15"/>
    <mergeCell ref="J17:L17"/>
    <mergeCell ref="J18:L18"/>
    <mergeCell ref="F7:G7"/>
    <mergeCell ref="D7:E7"/>
    <mergeCell ref="J7:L7"/>
    <mergeCell ref="J8:L8"/>
    <mergeCell ref="J9:L9"/>
    <mergeCell ref="J10:L10"/>
    <mergeCell ref="J12:L12"/>
    <mergeCell ref="A8:B8"/>
    <mergeCell ref="A9:B9"/>
    <mergeCell ref="A4:B4"/>
    <mergeCell ref="J25:L25"/>
    <mergeCell ref="A18:B18"/>
    <mergeCell ref="J13:L13"/>
    <mergeCell ref="A10:B10"/>
    <mergeCell ref="A12:B12"/>
    <mergeCell ref="A13:B13"/>
    <mergeCell ref="A17:B17"/>
    <mergeCell ref="A15:B15"/>
    <mergeCell ref="A16:B16"/>
    <mergeCell ref="A20:B20"/>
    <mergeCell ref="A19:B19"/>
    <mergeCell ref="A25:B25"/>
    <mergeCell ref="H7:I7"/>
    <mergeCell ref="A24:B24"/>
    <mergeCell ref="A21:B21"/>
    <mergeCell ref="A11:B11"/>
    <mergeCell ref="A14:C14"/>
    <mergeCell ref="J40:L40"/>
    <mergeCell ref="J19:L19"/>
    <mergeCell ref="J20:L20"/>
    <mergeCell ref="J27:L27"/>
    <mergeCell ref="J24:L24"/>
    <mergeCell ref="J23:L23"/>
    <mergeCell ref="J36:L36"/>
    <mergeCell ref="J21:L21"/>
    <mergeCell ref="J26:L26"/>
    <mergeCell ref="J29:L29"/>
    <mergeCell ref="J28:L28"/>
    <mergeCell ref="J38:L38"/>
    <mergeCell ref="J39:L39"/>
    <mergeCell ref="A43:C43"/>
    <mergeCell ref="A27:B27"/>
    <mergeCell ref="A40:B40"/>
    <mergeCell ref="A30:B30"/>
    <mergeCell ref="A32:B32"/>
    <mergeCell ref="A36:B36"/>
    <mergeCell ref="A41:B41"/>
    <mergeCell ref="A35:B35"/>
    <mergeCell ref="A37:B37"/>
    <mergeCell ref="A29:B29"/>
  </mergeCells>
  <dataValidations count="1">
    <dataValidation type="decimal" allowBlank="1" showInputMessage="1" showErrorMessage="1" sqref="G20 E20 E24 G24 I38:I40 E38:E40 I20 I24 G11:G12 G38:G40 D10:I10 E11:E12 E36 G36 I36 D25:I25 D27:I27 D21:I21 H11 D19:I19 D11 D29:I29 F11 I11:I12 D15:I16">
      <formula1>-10000000000</formula1>
      <formula2>10000000000</formula2>
    </dataValidation>
  </dataValidations>
  <pageMargins left="0.25" right="0.25" top="0.75" bottom="0.75" header="0.3" footer="0.3"/>
  <pageSetup scale="46" orientation="landscape" r:id="rId1"/>
  <headerFooter differentOddEven="1">
    <oddHeader>&amp;C&amp;"-,Bold"&amp;14&amp;F
&amp;D</oddHeader>
    <oddFooter>&amp;R&amp;F
&amp;D&amp;CSaudi Aramco: Confidential</oddFooter>
    <evenHeader>&amp;C&amp;"-,Bold"&amp;14&amp;F
&amp;D</evenHeader>
    <evenFooter>&amp;RPage &amp;P of &amp;N&amp;CSaudi Aramco: Confidential</evenFooter>
    <firstHeader>&amp;C&amp;"-,Bold"&amp;14&amp;F
&amp;D</firstHeader>
    <firstFooter>&amp;RPage &amp;P of &amp;N&amp;C&amp;"arial,Regular"&amp;11Saudi Aramco: Public</firstFooter>
  </headerFooter>
  <rowBreaks count="1" manualBreakCount="1">
    <brk id="4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1"/>
  <sheetViews>
    <sheetView showGridLines="0" zoomScale="85" zoomScaleNormal="85" workbookViewId="0">
      <selection activeCell="B26" sqref="B26:D26"/>
    </sheetView>
  </sheetViews>
  <sheetFormatPr defaultRowHeight="15" x14ac:dyDescent="0.25"/>
  <cols>
    <col min="1" max="1" width="6.140625" style="58" customWidth="1"/>
    <col min="2" max="2" width="45" style="58" customWidth="1"/>
    <col min="3" max="3" width="49.140625" style="58" customWidth="1"/>
    <col min="4" max="4" width="15.7109375" style="58" customWidth="1"/>
    <col min="5" max="16384" width="9.140625" style="58"/>
  </cols>
  <sheetData>
    <row r="1" spans="1:4" ht="26.25" x14ac:dyDescent="0.4">
      <c r="A1" s="324" t="str">
        <f>+'Page 1. Company Information'!$B$2</f>
        <v>Name of Company</v>
      </c>
      <c r="B1" s="324"/>
      <c r="C1" s="324"/>
    </row>
    <row r="2" spans="1:4" ht="23.25" x14ac:dyDescent="0.35">
      <c r="A2" s="325" t="s">
        <v>109</v>
      </c>
      <c r="B2" s="325"/>
      <c r="C2" s="325"/>
    </row>
    <row r="3" spans="1:4" ht="9" customHeight="1" x14ac:dyDescent="0.35">
      <c r="A3" s="80"/>
      <c r="B3" s="80"/>
      <c r="C3" s="80"/>
    </row>
    <row r="4" spans="1:4" ht="21" x14ac:dyDescent="0.35">
      <c r="A4" s="316" t="s">
        <v>5</v>
      </c>
      <c r="B4" s="316"/>
      <c r="C4" s="80"/>
    </row>
    <row r="5" spans="1:4" ht="15.75" x14ac:dyDescent="0.25">
      <c r="C5" s="170"/>
    </row>
    <row r="6" spans="1:4" ht="2.1" customHeight="1" x14ac:dyDescent="0.35">
      <c r="B6" s="81"/>
      <c r="C6" s="81"/>
    </row>
    <row r="7" spans="1:4" ht="21" x14ac:dyDescent="0.35">
      <c r="A7" s="376" t="s">
        <v>244</v>
      </c>
      <c r="B7" s="376"/>
      <c r="C7" s="83"/>
      <c r="D7" s="171">
        <v>2016</v>
      </c>
    </row>
    <row r="8" spans="1:4" ht="17.25" x14ac:dyDescent="0.25">
      <c r="A8" s="374"/>
      <c r="B8" s="375"/>
      <c r="C8" s="258" t="s">
        <v>15</v>
      </c>
      <c r="D8" s="86" t="s">
        <v>30</v>
      </c>
    </row>
    <row r="9" spans="1:4" ht="18.75" customHeight="1" x14ac:dyDescent="0.25">
      <c r="A9" s="287" t="s">
        <v>230</v>
      </c>
      <c r="B9" s="287"/>
      <c r="C9" s="87"/>
      <c r="D9" s="138"/>
    </row>
    <row r="10" spans="1:4" ht="31.5" customHeight="1" x14ac:dyDescent="0.25">
      <c r="A10" s="285" t="s">
        <v>198</v>
      </c>
      <c r="B10" s="286"/>
      <c r="C10" s="97" t="s">
        <v>25</v>
      </c>
      <c r="D10" s="29">
        <v>0</v>
      </c>
    </row>
    <row r="11" spans="1:4" ht="101.25" customHeight="1" x14ac:dyDescent="0.25">
      <c r="A11" s="307" t="s">
        <v>199</v>
      </c>
      <c r="B11" s="308"/>
      <c r="C11" s="98" t="s">
        <v>84</v>
      </c>
      <c r="D11" s="27">
        <v>0</v>
      </c>
    </row>
    <row r="12" spans="1:4" ht="15.75" x14ac:dyDescent="0.25">
      <c r="A12" s="102"/>
      <c r="B12" s="102"/>
      <c r="C12" s="99" t="s">
        <v>20</v>
      </c>
      <c r="D12" s="134">
        <f>IF(ISERR(D11/D10),0,D11/D10)</f>
        <v>0</v>
      </c>
    </row>
    <row r="13" spans="1:4" ht="18.75" x14ac:dyDescent="0.25">
      <c r="A13" s="103" t="s">
        <v>231</v>
      </c>
      <c r="B13" s="103"/>
      <c r="C13" s="87"/>
      <c r="D13" s="129"/>
    </row>
    <row r="14" spans="1:4" ht="57" customHeight="1" x14ac:dyDescent="0.25">
      <c r="A14" s="285" t="s">
        <v>7</v>
      </c>
      <c r="B14" s="286"/>
      <c r="C14" s="97" t="s">
        <v>200</v>
      </c>
      <c r="D14" s="31">
        <v>0</v>
      </c>
    </row>
    <row r="15" spans="1:4" ht="31.5" x14ac:dyDescent="0.25">
      <c r="A15" s="307" t="s">
        <v>18</v>
      </c>
      <c r="B15" s="308"/>
      <c r="C15" s="98" t="s">
        <v>201</v>
      </c>
      <c r="D15" s="27">
        <v>0</v>
      </c>
    </row>
    <row r="16" spans="1:4" ht="15.75" x14ac:dyDescent="0.25">
      <c r="A16" s="102"/>
      <c r="B16" s="102"/>
      <c r="C16" s="104"/>
      <c r="D16" s="122"/>
    </row>
    <row r="19" spans="1:4" ht="18.75" x14ac:dyDescent="0.25">
      <c r="A19" s="184" t="s">
        <v>232</v>
      </c>
      <c r="B19" s="184"/>
      <c r="C19" s="184"/>
    </row>
    <row r="20" spans="1:4" ht="18.75" x14ac:dyDescent="0.25">
      <c r="A20" s="185" t="s">
        <v>209</v>
      </c>
      <c r="B20" s="184"/>
      <c r="C20" s="184"/>
    </row>
    <row r="21" spans="1:4" x14ac:dyDescent="0.25">
      <c r="A21" s="65" t="s">
        <v>208</v>
      </c>
      <c r="B21" s="65"/>
      <c r="C21" s="65"/>
    </row>
    <row r="22" spans="1:4" x14ac:dyDescent="0.25">
      <c r="A22" s="186" t="s">
        <v>202</v>
      </c>
      <c r="B22" s="377"/>
      <c r="C22" s="377"/>
      <c r="D22" s="377"/>
    </row>
    <row r="23" spans="1:4" x14ac:dyDescent="0.25">
      <c r="A23" s="186" t="s">
        <v>203</v>
      </c>
      <c r="B23" s="377"/>
      <c r="C23" s="377"/>
      <c r="D23" s="377"/>
    </row>
    <row r="24" spans="1:4" x14ac:dyDescent="0.25">
      <c r="A24" s="186" t="s">
        <v>204</v>
      </c>
      <c r="B24" s="377"/>
      <c r="C24" s="377"/>
      <c r="D24" s="377"/>
    </row>
    <row r="25" spans="1:4" x14ac:dyDescent="0.25">
      <c r="A25" s="186" t="s">
        <v>205</v>
      </c>
      <c r="B25" s="377"/>
      <c r="C25" s="377"/>
      <c r="D25" s="377"/>
    </row>
    <row r="26" spans="1:4" x14ac:dyDescent="0.25">
      <c r="A26" s="186" t="s">
        <v>206</v>
      </c>
      <c r="B26" s="378"/>
      <c r="C26" s="378"/>
      <c r="D26" s="378"/>
    </row>
    <row r="27" spans="1:4" x14ac:dyDescent="0.25">
      <c r="A27" s="186"/>
      <c r="B27" s="63"/>
      <c r="C27" s="63"/>
      <c r="D27" s="63"/>
    </row>
    <row r="28" spans="1:4" x14ac:dyDescent="0.25">
      <c r="A28" s="186"/>
      <c r="B28" s="63"/>
      <c r="C28" s="63"/>
      <c r="D28" s="63"/>
    </row>
    <row r="29" spans="1:4" ht="18.75" x14ac:dyDescent="0.25">
      <c r="A29" s="185" t="s">
        <v>210</v>
      </c>
      <c r="B29" s="184"/>
      <c r="C29" s="184"/>
    </row>
    <row r="30" spans="1:4" x14ac:dyDescent="0.25">
      <c r="A30" s="65" t="s">
        <v>211</v>
      </c>
      <c r="B30" s="65"/>
      <c r="C30" s="65"/>
      <c r="D30" s="63"/>
    </row>
    <row r="31" spans="1:4" x14ac:dyDescent="0.25">
      <c r="A31" s="186"/>
      <c r="B31" s="377"/>
      <c r="C31" s="377"/>
      <c r="D31" s="377"/>
    </row>
    <row r="32" spans="1:4" x14ac:dyDescent="0.25">
      <c r="A32" s="186"/>
      <c r="B32" s="377"/>
      <c r="C32" s="377"/>
      <c r="D32" s="377"/>
    </row>
    <row r="33" spans="1:4" x14ac:dyDescent="0.25">
      <c r="A33" s="186"/>
      <c r="B33" s="377"/>
      <c r="C33" s="377"/>
      <c r="D33" s="377"/>
    </row>
    <row r="34" spans="1:4" x14ac:dyDescent="0.25">
      <c r="A34" s="186"/>
      <c r="B34" s="377"/>
      <c r="C34" s="377"/>
      <c r="D34" s="377"/>
    </row>
    <row r="35" spans="1:4" x14ac:dyDescent="0.25">
      <c r="B35" s="377"/>
      <c r="C35" s="377"/>
      <c r="D35" s="377"/>
    </row>
    <row r="36" spans="1:4" x14ac:dyDescent="0.25">
      <c r="D36" s="63"/>
    </row>
    <row r="37" spans="1:4" x14ac:dyDescent="0.25">
      <c r="D37" s="63"/>
    </row>
    <row r="38" spans="1:4" ht="18.75" x14ac:dyDescent="0.25">
      <c r="A38" s="185" t="s">
        <v>213</v>
      </c>
      <c r="B38" s="184"/>
      <c r="C38" s="184"/>
      <c r="D38" s="63"/>
    </row>
    <row r="39" spans="1:4" x14ac:dyDescent="0.25">
      <c r="A39" s="65" t="s">
        <v>212</v>
      </c>
      <c r="B39" s="65"/>
      <c r="C39" s="65"/>
      <c r="D39" s="63"/>
    </row>
    <row r="40" spans="1:4" x14ac:dyDescent="0.25">
      <c r="A40" s="186" t="s">
        <v>202</v>
      </c>
      <c r="B40" s="377"/>
      <c r="C40" s="377"/>
      <c r="D40" s="377"/>
    </row>
    <row r="41" spans="1:4" x14ac:dyDescent="0.25">
      <c r="A41" s="186" t="s">
        <v>203</v>
      </c>
      <c r="B41" s="377"/>
      <c r="C41" s="377"/>
      <c r="D41" s="377"/>
    </row>
    <row r="42" spans="1:4" x14ac:dyDescent="0.25">
      <c r="A42" s="186" t="s">
        <v>204</v>
      </c>
      <c r="B42" s="377"/>
      <c r="C42" s="377"/>
      <c r="D42" s="377"/>
    </row>
    <row r="43" spans="1:4" x14ac:dyDescent="0.25">
      <c r="A43" s="186" t="s">
        <v>205</v>
      </c>
      <c r="B43" s="377"/>
      <c r="C43" s="377"/>
      <c r="D43" s="377"/>
    </row>
    <row r="44" spans="1:4" x14ac:dyDescent="0.25">
      <c r="A44" s="186" t="s">
        <v>206</v>
      </c>
      <c r="B44" s="377"/>
      <c r="C44" s="377"/>
      <c r="D44" s="377"/>
    </row>
    <row r="45" spans="1:4" x14ac:dyDescent="0.25">
      <c r="D45" s="63"/>
    </row>
    <row r="46" spans="1:4" x14ac:dyDescent="0.25">
      <c r="D46" s="63"/>
    </row>
    <row r="47" spans="1:4" x14ac:dyDescent="0.25">
      <c r="D47" s="63"/>
    </row>
    <row r="48" spans="1:4" x14ac:dyDescent="0.25">
      <c r="D48" s="63"/>
    </row>
    <row r="49" spans="4:4" x14ac:dyDescent="0.25">
      <c r="D49" s="63"/>
    </row>
    <row r="50" spans="4:4" x14ac:dyDescent="0.25">
      <c r="D50" s="63"/>
    </row>
    <row r="51" spans="4:4" x14ac:dyDescent="0.25">
      <c r="D51" s="63"/>
    </row>
    <row r="52" spans="4:4" x14ac:dyDescent="0.25">
      <c r="D52" s="63"/>
    </row>
    <row r="53" spans="4:4" x14ac:dyDescent="0.25">
      <c r="D53" s="63"/>
    </row>
    <row r="54" spans="4:4" x14ac:dyDescent="0.25">
      <c r="D54" s="63"/>
    </row>
    <row r="55" spans="4:4" x14ac:dyDescent="0.25">
      <c r="D55" s="63"/>
    </row>
    <row r="56" spans="4:4" x14ac:dyDescent="0.25">
      <c r="D56" s="63"/>
    </row>
    <row r="57" spans="4:4" x14ac:dyDescent="0.25">
      <c r="D57" s="63"/>
    </row>
    <row r="58" spans="4:4" x14ac:dyDescent="0.25">
      <c r="D58" s="63"/>
    </row>
    <row r="59" spans="4:4" x14ac:dyDescent="0.25">
      <c r="D59" s="63"/>
    </row>
    <row r="60" spans="4:4" x14ac:dyDescent="0.25">
      <c r="D60" s="63"/>
    </row>
    <row r="61" spans="4:4" x14ac:dyDescent="0.25">
      <c r="D61" s="63"/>
    </row>
    <row r="62" spans="4:4" x14ac:dyDescent="0.25">
      <c r="D62" s="63"/>
    </row>
    <row r="63" spans="4:4" x14ac:dyDescent="0.25">
      <c r="D63" s="63"/>
    </row>
    <row r="64" spans="4:4" x14ac:dyDescent="0.25">
      <c r="D64" s="63"/>
    </row>
    <row r="65" spans="4:4" x14ac:dyDescent="0.25">
      <c r="D65" s="63"/>
    </row>
    <row r="66" spans="4:4" x14ac:dyDescent="0.25">
      <c r="D66" s="63"/>
    </row>
    <row r="67" spans="4:4" x14ac:dyDescent="0.25">
      <c r="D67" s="63"/>
    </row>
    <row r="68" spans="4:4" x14ac:dyDescent="0.25">
      <c r="D68" s="63"/>
    </row>
    <row r="69" spans="4:4" x14ac:dyDescent="0.25">
      <c r="D69" s="63"/>
    </row>
    <row r="70" spans="4:4" x14ac:dyDescent="0.25">
      <c r="D70" s="63"/>
    </row>
    <row r="71" spans="4:4" x14ac:dyDescent="0.25">
      <c r="D71" s="63"/>
    </row>
    <row r="72" spans="4:4" x14ac:dyDescent="0.25">
      <c r="D72" s="63"/>
    </row>
    <row r="73" spans="4:4" x14ac:dyDescent="0.25">
      <c r="D73" s="63"/>
    </row>
    <row r="74" spans="4:4" x14ac:dyDescent="0.25">
      <c r="D74" s="63"/>
    </row>
    <row r="75" spans="4:4" x14ac:dyDescent="0.25">
      <c r="D75" s="63"/>
    </row>
    <row r="76" spans="4:4" x14ac:dyDescent="0.25">
      <c r="D76" s="63"/>
    </row>
    <row r="77" spans="4:4" x14ac:dyDescent="0.25">
      <c r="D77" s="63"/>
    </row>
    <row r="78" spans="4:4" x14ac:dyDescent="0.25">
      <c r="D78" s="63"/>
    </row>
    <row r="79" spans="4:4" x14ac:dyDescent="0.25">
      <c r="D79" s="63"/>
    </row>
    <row r="80" spans="4:4" x14ac:dyDescent="0.25">
      <c r="D80" s="63"/>
    </row>
    <row r="81" spans="4:4" x14ac:dyDescent="0.25">
      <c r="D81" s="63"/>
    </row>
    <row r="82" spans="4:4" x14ac:dyDescent="0.25">
      <c r="D82" s="63"/>
    </row>
    <row r="83" spans="4:4" x14ac:dyDescent="0.25">
      <c r="D83" s="63"/>
    </row>
    <row r="84" spans="4:4" x14ac:dyDescent="0.25">
      <c r="D84" s="63"/>
    </row>
    <row r="85" spans="4:4" x14ac:dyDescent="0.25">
      <c r="D85" s="63"/>
    </row>
    <row r="86" spans="4:4" x14ac:dyDescent="0.25">
      <c r="D86" s="63"/>
    </row>
    <row r="87" spans="4:4" x14ac:dyDescent="0.25">
      <c r="D87" s="63"/>
    </row>
    <row r="88" spans="4:4" x14ac:dyDescent="0.25">
      <c r="D88" s="63"/>
    </row>
    <row r="89" spans="4:4" x14ac:dyDescent="0.25">
      <c r="D89" s="63"/>
    </row>
    <row r="90" spans="4:4" x14ac:dyDescent="0.25">
      <c r="D90" s="63"/>
    </row>
    <row r="91" spans="4:4" x14ac:dyDescent="0.25">
      <c r="D91" s="63"/>
    </row>
    <row r="92" spans="4:4" x14ac:dyDescent="0.25">
      <c r="D92" s="63"/>
    </row>
    <row r="93" spans="4:4" x14ac:dyDescent="0.25">
      <c r="D93" s="63"/>
    </row>
    <row r="94" spans="4:4" x14ac:dyDescent="0.25">
      <c r="D94" s="63"/>
    </row>
    <row r="95" spans="4:4" x14ac:dyDescent="0.25">
      <c r="D95" s="63"/>
    </row>
    <row r="96" spans="4:4" x14ac:dyDescent="0.25">
      <c r="D96" s="63"/>
    </row>
    <row r="97" spans="4:4" x14ac:dyDescent="0.25">
      <c r="D97" s="63"/>
    </row>
    <row r="98" spans="4:4" x14ac:dyDescent="0.25">
      <c r="D98" s="63"/>
    </row>
    <row r="99" spans="4:4" x14ac:dyDescent="0.25">
      <c r="D99" s="63"/>
    </row>
    <row r="100" spans="4:4" x14ac:dyDescent="0.25">
      <c r="D100" s="63"/>
    </row>
    <row r="101" spans="4:4" x14ac:dyDescent="0.25">
      <c r="D101" s="63"/>
    </row>
    <row r="102" spans="4:4" x14ac:dyDescent="0.25">
      <c r="D102" s="63"/>
    </row>
    <row r="103" spans="4:4" x14ac:dyDescent="0.25">
      <c r="D103" s="63"/>
    </row>
    <row r="104" spans="4:4" x14ac:dyDescent="0.25">
      <c r="D104" s="63"/>
    </row>
    <row r="105" spans="4:4" x14ac:dyDescent="0.25">
      <c r="D105" s="63"/>
    </row>
    <row r="106" spans="4:4" x14ac:dyDescent="0.25">
      <c r="D106" s="63"/>
    </row>
    <row r="107" spans="4:4" x14ac:dyDescent="0.25">
      <c r="D107" s="63"/>
    </row>
    <row r="108" spans="4:4" x14ac:dyDescent="0.25">
      <c r="D108" s="63"/>
    </row>
    <row r="109" spans="4:4" x14ac:dyDescent="0.25">
      <c r="D109" s="63"/>
    </row>
    <row r="110" spans="4:4" x14ac:dyDescent="0.25">
      <c r="D110" s="63"/>
    </row>
    <row r="111" spans="4:4" x14ac:dyDescent="0.25">
      <c r="D111" s="63"/>
    </row>
  </sheetData>
  <sheetProtection algorithmName="SHA-512" hashValue="4Czbnu6KSWledW3MIeBaVvbN08n4XVN2lnDqw5uVtTuBsV0tsYfn3WTo7pFtdVzx9tKwxDr/EiZcpECBJhh6ag==" saltValue="150fHIX3PMySMsONKUIsJg==" spinCount="100000" sheet="1" objects="1" scenarios="1" formatCells="0" insertColumns="0" insertRows="0" insertHyperlinks="0" deleteColumns="0" deleteRows="0" selectLockedCells="1" sort="0" autoFilter="0" pivotTables="0"/>
  <mergeCells count="25">
    <mergeCell ref="B22:D22"/>
    <mergeCell ref="B23:D23"/>
    <mergeCell ref="B24:D24"/>
    <mergeCell ref="B25:D25"/>
    <mergeCell ref="B26:D26"/>
    <mergeCell ref="B44:D44"/>
    <mergeCell ref="B32:D32"/>
    <mergeCell ref="B31:D31"/>
    <mergeCell ref="B33:D33"/>
    <mergeCell ref="B34:D34"/>
    <mergeCell ref="B35:D35"/>
    <mergeCell ref="B40:D40"/>
    <mergeCell ref="B41:D41"/>
    <mergeCell ref="B42:D42"/>
    <mergeCell ref="B43:D43"/>
    <mergeCell ref="A8:B8"/>
    <mergeCell ref="A1:C1"/>
    <mergeCell ref="A2:C2"/>
    <mergeCell ref="A4:B4"/>
    <mergeCell ref="A15:B15"/>
    <mergeCell ref="A11:B11"/>
    <mergeCell ref="A14:B14"/>
    <mergeCell ref="A9:B9"/>
    <mergeCell ref="A10:B10"/>
    <mergeCell ref="A7:B7"/>
  </mergeCells>
  <dataValidations count="1">
    <dataValidation type="decimal" allowBlank="1" showInputMessage="1" showErrorMessage="1" sqref="D10:D11 D14:D15">
      <formula1>-10000000000</formula1>
      <formula2>10000000000</formula2>
    </dataValidation>
  </dataValidations>
  <pageMargins left="0.25" right="0.25" top="0.75" bottom="0.75" header="0.3" footer="0.3"/>
  <pageSetup scale="60" orientation="landscape" r:id="rId1"/>
  <headerFooter differentOddEven="1">
    <oddHeader>&amp;C&amp;"-,Bold"&amp;14&amp;F
&amp;D</oddHeader>
    <oddFooter>&amp;R&amp;F
&amp;D&amp;CSaudi Aramco: Confidential</oddFooter>
    <evenHeader>&amp;C&amp;"-,Bold"&amp;14&amp;F
&amp;D</evenHeader>
    <evenFooter>&amp;RPage &amp;P of &amp;N&amp;CSaudi Aramco: Confidential</evenFooter>
    <firstHeader>&amp;C&amp;"-,Bold"&amp;14&amp;F
&amp;D</firstHeader>
    <firstFooter>&amp;RPage &amp;P of &amp;N&amp;C&amp;"arial,Regular"&amp;11Saudi Aramco: Public</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showGridLines="0" topLeftCell="G11" workbookViewId="0">
      <selection activeCell="R23" sqref="R23"/>
    </sheetView>
  </sheetViews>
  <sheetFormatPr defaultRowHeight="15" x14ac:dyDescent="0.25"/>
  <cols>
    <col min="1" max="2" width="9.140625" hidden="1" customWidth="1"/>
    <col min="3" max="3" width="19" hidden="1" customWidth="1"/>
    <col min="4" max="4" width="30.85546875" hidden="1" customWidth="1"/>
    <col min="5" max="6" width="9.140625" hidden="1" customWidth="1"/>
    <col min="7" max="7" width="30.42578125" bestFit="1" customWidth="1"/>
    <col min="8" max="8" width="58.85546875" customWidth="1"/>
    <col min="9" max="9" width="11.28515625" bestFit="1" customWidth="1"/>
    <col min="10" max="11" width="9.140625" hidden="1" customWidth="1"/>
  </cols>
  <sheetData>
    <row r="1" spans="2:13" hidden="1" x14ac:dyDescent="0.25"/>
    <row r="2" spans="2:13" hidden="1" x14ac:dyDescent="0.25"/>
    <row r="3" spans="2:13" hidden="1" x14ac:dyDescent="0.25">
      <c r="M3" t="s">
        <v>217</v>
      </c>
    </row>
    <row r="4" spans="2:13" hidden="1" x14ac:dyDescent="0.25">
      <c r="B4" s="22" t="s">
        <v>128</v>
      </c>
      <c r="C4" s="22" t="s">
        <v>127</v>
      </c>
      <c r="D4" s="22" t="s">
        <v>126</v>
      </c>
      <c r="M4" t="s">
        <v>21</v>
      </c>
    </row>
    <row r="5" spans="2:13" hidden="1" x14ac:dyDescent="0.25">
      <c r="B5" s="22" t="s">
        <v>127</v>
      </c>
      <c r="C5" s="22"/>
      <c r="D5" s="22" t="s">
        <v>144</v>
      </c>
    </row>
    <row r="6" spans="2:13" hidden="1" x14ac:dyDescent="0.25">
      <c r="B6" s="22" t="s">
        <v>126</v>
      </c>
      <c r="C6" s="22" t="s">
        <v>133</v>
      </c>
      <c r="D6" s="17">
        <v>1</v>
      </c>
    </row>
    <row r="7" spans="2:13" hidden="1" x14ac:dyDescent="0.25">
      <c r="B7" s="22"/>
      <c r="C7" s="22" t="s">
        <v>146</v>
      </c>
      <c r="D7" s="17">
        <v>0.6</v>
      </c>
    </row>
    <row r="8" spans="2:13" hidden="1" x14ac:dyDescent="0.25">
      <c r="B8" s="22"/>
      <c r="C8" s="22" t="s">
        <v>129</v>
      </c>
      <c r="D8" s="17">
        <v>0.4</v>
      </c>
    </row>
    <row r="9" spans="2:13" hidden="1" x14ac:dyDescent="0.25">
      <c r="B9" s="22"/>
      <c r="C9" s="22" t="s">
        <v>130</v>
      </c>
      <c r="D9" s="17">
        <v>0.25</v>
      </c>
    </row>
    <row r="10" spans="2:13" ht="15.75" hidden="1" thickBot="1" x14ac:dyDescent="0.3">
      <c r="B10" s="22"/>
      <c r="C10" s="22" t="s">
        <v>131</v>
      </c>
      <c r="D10" s="17">
        <v>0.4</v>
      </c>
    </row>
    <row r="11" spans="2:13" ht="16.5" thickBot="1" x14ac:dyDescent="0.3">
      <c r="B11" s="22"/>
      <c r="C11" s="22" t="s">
        <v>132</v>
      </c>
      <c r="D11" s="17">
        <v>0.22</v>
      </c>
      <c r="G11" s="46" t="s">
        <v>173</v>
      </c>
      <c r="H11" s="47" t="s">
        <v>174</v>
      </c>
      <c r="I11" s="47" t="s">
        <v>16</v>
      </c>
    </row>
    <row r="12" spans="2:13" ht="15.75" thickBot="1" x14ac:dyDescent="0.3">
      <c r="B12" s="22"/>
      <c r="C12" s="22" t="s">
        <v>161</v>
      </c>
      <c r="D12" s="17">
        <v>0.55000000000000004</v>
      </c>
      <c r="G12" s="45" t="s">
        <v>133</v>
      </c>
      <c r="H12" s="44" t="s">
        <v>182</v>
      </c>
      <c r="I12" s="48">
        <v>1</v>
      </c>
      <c r="K12">
        <v>100</v>
      </c>
    </row>
    <row r="13" spans="2:13" ht="30.75" thickBot="1" x14ac:dyDescent="0.3">
      <c r="B13" s="22"/>
      <c r="C13" s="22" t="s">
        <v>134</v>
      </c>
      <c r="D13" s="17">
        <v>0.5</v>
      </c>
      <c r="G13" s="45" t="s">
        <v>181</v>
      </c>
      <c r="H13" s="44" t="s">
        <v>218</v>
      </c>
      <c r="I13" s="48">
        <v>0.45</v>
      </c>
    </row>
    <row r="14" spans="2:13" ht="30.75" thickBot="1" x14ac:dyDescent="0.3">
      <c r="B14" s="22"/>
      <c r="C14" s="22" t="s">
        <v>135</v>
      </c>
      <c r="D14" s="17">
        <v>0.4</v>
      </c>
      <c r="G14" s="45" t="s">
        <v>146</v>
      </c>
      <c r="H14" s="44" t="s">
        <v>219</v>
      </c>
      <c r="I14" s="48">
        <v>0.4</v>
      </c>
    </row>
    <row r="15" spans="2:13" ht="60.75" thickBot="1" x14ac:dyDescent="0.3">
      <c r="B15" s="22"/>
      <c r="C15" s="22" t="s">
        <v>136</v>
      </c>
      <c r="D15" s="17">
        <v>0.15</v>
      </c>
      <c r="G15" s="49" t="s">
        <v>193</v>
      </c>
      <c r="H15" s="44" t="s">
        <v>175</v>
      </c>
      <c r="I15" s="48">
        <v>0.2</v>
      </c>
    </row>
    <row r="16" spans="2:13" ht="30.75" thickBot="1" x14ac:dyDescent="0.3">
      <c r="B16" s="22"/>
      <c r="C16" s="22" t="s">
        <v>137</v>
      </c>
      <c r="D16" s="17">
        <v>0.8</v>
      </c>
      <c r="G16" s="45" t="s">
        <v>220</v>
      </c>
      <c r="H16" s="253" t="s">
        <v>221</v>
      </c>
      <c r="I16" s="48">
        <v>0.1</v>
      </c>
    </row>
    <row r="17" spans="2:9" ht="15.75" thickBot="1" x14ac:dyDescent="0.3">
      <c r="B17" s="22"/>
      <c r="C17" s="22" t="s">
        <v>138</v>
      </c>
      <c r="D17" s="17">
        <v>0.15</v>
      </c>
      <c r="G17" s="45" t="s">
        <v>176</v>
      </c>
      <c r="H17" s="44" t="s">
        <v>177</v>
      </c>
      <c r="I17" s="48">
        <v>0.1</v>
      </c>
    </row>
    <row r="18" spans="2:9" ht="15.75" thickBot="1" x14ac:dyDescent="0.3">
      <c r="B18" s="22"/>
      <c r="C18" s="22" t="s">
        <v>139</v>
      </c>
      <c r="D18" s="17">
        <v>0.2</v>
      </c>
      <c r="G18" s="45" t="s">
        <v>188</v>
      </c>
      <c r="H18" s="44" t="s">
        <v>178</v>
      </c>
      <c r="I18" s="48">
        <v>0.1</v>
      </c>
    </row>
    <row r="19" spans="2:9" ht="15.75" thickBot="1" x14ac:dyDescent="0.3">
      <c r="B19" s="22"/>
      <c r="C19" s="22" t="s">
        <v>140</v>
      </c>
      <c r="D19" s="17">
        <v>0.2</v>
      </c>
      <c r="G19" s="45" t="s">
        <v>187</v>
      </c>
      <c r="H19" s="44" t="s">
        <v>222</v>
      </c>
      <c r="I19" s="48">
        <v>0.1</v>
      </c>
    </row>
    <row r="20" spans="2:9" ht="15.75" thickBot="1" x14ac:dyDescent="0.3">
      <c r="B20" s="22"/>
      <c r="C20" s="22" t="s">
        <v>141</v>
      </c>
      <c r="D20" s="17">
        <v>0.56000000000000005</v>
      </c>
      <c r="G20" s="45" t="s">
        <v>183</v>
      </c>
      <c r="H20" s="44" t="s">
        <v>185</v>
      </c>
      <c r="I20" s="48">
        <v>0.1</v>
      </c>
    </row>
    <row r="21" spans="2:9" ht="15.75" thickBot="1" x14ac:dyDescent="0.3">
      <c r="B21" s="22"/>
      <c r="C21" s="22" t="s">
        <v>142</v>
      </c>
      <c r="D21" s="17">
        <v>0.28000000000000003</v>
      </c>
      <c r="G21" s="45" t="s">
        <v>184</v>
      </c>
      <c r="H21" s="44" t="s">
        <v>186</v>
      </c>
      <c r="I21" s="48">
        <v>0.15</v>
      </c>
    </row>
    <row r="22" spans="2:9" ht="15.75" thickBot="1" x14ac:dyDescent="0.3">
      <c r="B22" s="5"/>
      <c r="C22" s="22" t="s">
        <v>143</v>
      </c>
      <c r="D22" s="17">
        <v>0.38</v>
      </c>
      <c r="G22" s="45" t="s">
        <v>189</v>
      </c>
      <c r="H22" s="44" t="s">
        <v>179</v>
      </c>
      <c r="I22" s="48">
        <v>0.2</v>
      </c>
    </row>
    <row r="23" spans="2:9" ht="15.75" thickBot="1" x14ac:dyDescent="0.3">
      <c r="B23" s="5"/>
      <c r="C23" s="5"/>
      <c r="D23" s="17">
        <v>0</v>
      </c>
      <c r="G23" s="45" t="s">
        <v>190</v>
      </c>
      <c r="H23" s="44" t="s">
        <v>180</v>
      </c>
      <c r="I23" s="48">
        <v>0.2</v>
      </c>
    </row>
    <row r="24" spans="2:9" ht="15.75" thickBot="1" x14ac:dyDescent="0.3">
      <c r="G24" s="45" t="s">
        <v>191</v>
      </c>
      <c r="H24" s="44" t="s">
        <v>192</v>
      </c>
      <c r="I24" s="48">
        <v>0.15</v>
      </c>
    </row>
    <row r="25" spans="2:9" ht="15.75" thickBot="1" x14ac:dyDescent="0.3">
      <c r="G25" s="45" t="s">
        <v>223</v>
      </c>
      <c r="H25" s="44"/>
      <c r="I25" s="48"/>
    </row>
  </sheetData>
  <sheetProtection algorithmName="SHA-512" hashValue="+Lfcl47YfH5+XWe9ig6+jcMY1+XNvc50euVGHXMorzlc0WTx36y1LDXxhKfOyOLpYyf+lZst6gn/4tBVoVdmqw==" saltValue="gMfurHZs+LAa/QvQ+PxWNg==" spinCount="100000" sheet="1" objects="1" scenarios="1" formatCells="0" formatColumns="0" formatRows="0" insertColumns="0" insertRows="0" insertHyperlinks="0" deleteColumns="0" deleteRows="0" selectLockedCells="1" sort="0" autoFilter="0" pivotTables="0"/>
  <pageMargins left="0.7" right="0.7" top="0.75" bottom="0.75" header="0.3" footer="0.3"/>
  <pageSetup orientation="landscape" r:id="rId1"/>
  <headerFooter differentOddEven="1">
    <oddFooter>&amp;CSaudi Aramco: Confidential</oddFooter>
    <evenFooter>&amp;CSaudi Aramco: Confidential</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65"/>
  <sheetViews>
    <sheetView showGridLines="0" zoomScale="85" zoomScaleNormal="85" workbookViewId="0">
      <pane xSplit="2" ySplit="7" topLeftCell="C11" activePane="bottomRight" state="frozen"/>
      <selection pane="topRight" activeCell="C1" sqref="C1"/>
      <selection pane="bottomLeft" activeCell="A8" sqref="A8"/>
      <selection pane="bottomRight" activeCell="G12" sqref="G12"/>
    </sheetView>
  </sheetViews>
  <sheetFormatPr defaultColWidth="14.85546875" defaultRowHeight="15" x14ac:dyDescent="0.25"/>
  <cols>
    <col min="1" max="1" width="6.28515625" style="58" customWidth="1"/>
    <col min="2" max="2" width="45" style="58" customWidth="1"/>
    <col min="3" max="3" width="20.42578125" style="58" bestFit="1" customWidth="1"/>
    <col min="4" max="4" width="30.85546875" style="58" customWidth="1"/>
    <col min="5" max="5" width="18" style="58" customWidth="1"/>
    <col min="6" max="14" width="15.85546875" style="58" customWidth="1"/>
    <col min="15" max="16384" width="14.85546875" style="58"/>
  </cols>
  <sheetData>
    <row r="1" spans="1:14" ht="26.25" x14ac:dyDescent="0.4">
      <c r="A1" s="324" t="str">
        <f>+'Page 1. Company Information'!$B$2</f>
        <v>Name of Company</v>
      </c>
      <c r="B1" s="324"/>
      <c r="C1" s="324"/>
      <c r="D1" s="324"/>
    </row>
    <row r="2" spans="1:14" ht="23.25" x14ac:dyDescent="0.35">
      <c r="A2" s="325" t="s">
        <v>109</v>
      </c>
      <c r="B2" s="325"/>
      <c r="C2" s="325"/>
      <c r="D2" s="325"/>
    </row>
    <row r="3" spans="1:14" ht="15.75" x14ac:dyDescent="0.25">
      <c r="A3" s="316"/>
      <c r="B3" s="316"/>
      <c r="C3" s="72"/>
      <c r="D3" s="73"/>
      <c r="E3" s="73"/>
      <c r="F3" s="73"/>
      <c r="G3" s="73"/>
    </row>
    <row r="4" spans="1:14" ht="21" x14ac:dyDescent="0.35">
      <c r="A4" s="316" t="s">
        <v>5</v>
      </c>
      <c r="B4" s="316"/>
      <c r="C4" s="72"/>
      <c r="D4" s="72"/>
      <c r="E4" s="72"/>
      <c r="F4" s="74"/>
      <c r="G4" s="75"/>
    </row>
    <row r="5" spans="1:14" ht="21" x14ac:dyDescent="0.3">
      <c r="A5" s="351" t="s">
        <v>169</v>
      </c>
      <c r="B5" s="351"/>
      <c r="C5" s="76"/>
    </row>
    <row r="6" spans="1:14" ht="21" x14ac:dyDescent="0.25">
      <c r="F6" s="346">
        <f>+Data!D5</f>
        <v>2014</v>
      </c>
      <c r="G6" s="347"/>
      <c r="H6" s="348"/>
      <c r="I6" s="346">
        <f>+Data!D6</f>
        <v>2015</v>
      </c>
      <c r="J6" s="347"/>
      <c r="K6" s="347"/>
      <c r="L6" s="346">
        <f>+Data!D7</f>
        <v>2016</v>
      </c>
      <c r="M6" s="347"/>
      <c r="N6" s="347"/>
    </row>
    <row r="7" spans="1:14" s="68" customFormat="1" ht="45" customHeight="1" x14ac:dyDescent="0.25">
      <c r="A7" s="349" t="s">
        <v>8</v>
      </c>
      <c r="B7" s="350"/>
      <c r="C7" s="78" t="s">
        <v>159</v>
      </c>
      <c r="D7" s="79" t="s">
        <v>91</v>
      </c>
      <c r="E7" s="79" t="s">
        <v>90</v>
      </c>
      <c r="F7" s="79" t="s">
        <v>19</v>
      </c>
      <c r="G7" s="79" t="s">
        <v>9</v>
      </c>
      <c r="H7" s="79" t="s">
        <v>10</v>
      </c>
      <c r="I7" s="79" t="s">
        <v>19</v>
      </c>
      <c r="J7" s="79" t="s">
        <v>9</v>
      </c>
      <c r="K7" s="79" t="s">
        <v>10</v>
      </c>
      <c r="L7" s="79" t="s">
        <v>121</v>
      </c>
      <c r="M7" s="79" t="s">
        <v>9</v>
      </c>
      <c r="N7" s="79" t="s">
        <v>79</v>
      </c>
    </row>
    <row r="8" spans="1:14" ht="14.45" customHeight="1" x14ac:dyDescent="0.25">
      <c r="A8" s="338"/>
      <c r="B8" s="339"/>
      <c r="C8" s="50"/>
      <c r="D8" s="32"/>
      <c r="E8" s="3"/>
      <c r="F8" s="35">
        <v>0</v>
      </c>
      <c r="G8" s="36">
        <f>+D8</f>
        <v>0</v>
      </c>
      <c r="H8" s="265">
        <f>+F8*G8</f>
        <v>0</v>
      </c>
      <c r="I8" s="35">
        <v>0</v>
      </c>
      <c r="J8" s="36">
        <f>+G8</f>
        <v>0</v>
      </c>
      <c r="K8" s="265">
        <f>+I8*J8</f>
        <v>0</v>
      </c>
      <c r="L8" s="35">
        <v>0</v>
      </c>
      <c r="M8" s="36">
        <f>+J8</f>
        <v>0</v>
      </c>
      <c r="N8" s="70">
        <f>+L8*M8</f>
        <v>0</v>
      </c>
    </row>
    <row r="9" spans="1:14" ht="14.45" customHeight="1" x14ac:dyDescent="0.25">
      <c r="A9" s="344"/>
      <c r="B9" s="345"/>
      <c r="C9" s="51"/>
      <c r="D9" s="33"/>
      <c r="E9" s="4"/>
      <c r="F9" s="34">
        <v>0</v>
      </c>
      <c r="G9" s="37">
        <f t="shared" ref="G9:G58" si="0">+D9</f>
        <v>0</v>
      </c>
      <c r="H9" s="266">
        <f t="shared" ref="H9:H59" si="1">+F9*G9</f>
        <v>0</v>
      </c>
      <c r="I9" s="34">
        <v>0</v>
      </c>
      <c r="J9" s="37">
        <f t="shared" ref="J9:J58" si="2">+G9</f>
        <v>0</v>
      </c>
      <c r="K9" s="266">
        <f t="shared" ref="K9:K59" si="3">+I9*J9</f>
        <v>0</v>
      </c>
      <c r="L9" s="34">
        <v>0</v>
      </c>
      <c r="M9" s="37">
        <f t="shared" ref="M9:M58" si="4">+J9</f>
        <v>0</v>
      </c>
      <c r="N9" s="71">
        <f t="shared" ref="N9:N59" si="5">+L9*M9</f>
        <v>0</v>
      </c>
    </row>
    <row r="10" spans="1:14" ht="14.45" customHeight="1" x14ac:dyDescent="0.25">
      <c r="A10" s="338"/>
      <c r="B10" s="339"/>
      <c r="C10" s="50"/>
      <c r="D10" s="32"/>
      <c r="E10" s="3"/>
      <c r="F10" s="35">
        <v>0</v>
      </c>
      <c r="G10" s="36">
        <f t="shared" si="0"/>
        <v>0</v>
      </c>
      <c r="H10" s="265">
        <f t="shared" si="1"/>
        <v>0</v>
      </c>
      <c r="I10" s="35">
        <v>0</v>
      </c>
      <c r="J10" s="36">
        <f t="shared" si="2"/>
        <v>0</v>
      </c>
      <c r="K10" s="265">
        <f t="shared" si="3"/>
        <v>0</v>
      </c>
      <c r="L10" s="35">
        <v>0</v>
      </c>
      <c r="M10" s="36">
        <f t="shared" si="4"/>
        <v>0</v>
      </c>
      <c r="N10" s="70">
        <f t="shared" si="5"/>
        <v>0</v>
      </c>
    </row>
    <row r="11" spans="1:14" ht="14.45" customHeight="1" x14ac:dyDescent="0.25">
      <c r="A11" s="344"/>
      <c r="B11" s="345"/>
      <c r="C11" s="51"/>
      <c r="D11" s="33"/>
      <c r="E11" s="4"/>
      <c r="F11" s="34">
        <v>0</v>
      </c>
      <c r="G11" s="37">
        <v>0</v>
      </c>
      <c r="H11" s="266">
        <f t="shared" si="1"/>
        <v>0</v>
      </c>
      <c r="I11" s="34">
        <v>0</v>
      </c>
      <c r="J11" s="37">
        <f t="shared" si="2"/>
        <v>0</v>
      </c>
      <c r="K11" s="266">
        <f t="shared" si="3"/>
        <v>0</v>
      </c>
      <c r="L11" s="34">
        <v>0</v>
      </c>
      <c r="M11" s="37">
        <f t="shared" si="4"/>
        <v>0</v>
      </c>
      <c r="N11" s="71">
        <f t="shared" si="5"/>
        <v>0</v>
      </c>
    </row>
    <row r="12" spans="1:14" ht="14.45" customHeight="1" x14ac:dyDescent="0.25">
      <c r="A12" s="338"/>
      <c r="B12" s="339"/>
      <c r="C12" s="50"/>
      <c r="D12" s="32"/>
      <c r="E12" s="3"/>
      <c r="F12" s="35">
        <v>0</v>
      </c>
      <c r="G12" s="36">
        <f t="shared" si="0"/>
        <v>0</v>
      </c>
      <c r="H12" s="265">
        <f t="shared" si="1"/>
        <v>0</v>
      </c>
      <c r="I12" s="35">
        <v>0</v>
      </c>
      <c r="J12" s="36">
        <f t="shared" si="2"/>
        <v>0</v>
      </c>
      <c r="K12" s="265">
        <f t="shared" si="3"/>
        <v>0</v>
      </c>
      <c r="L12" s="35">
        <v>0</v>
      </c>
      <c r="M12" s="36">
        <f t="shared" si="4"/>
        <v>0</v>
      </c>
      <c r="N12" s="70">
        <f t="shared" si="5"/>
        <v>0</v>
      </c>
    </row>
    <row r="13" spans="1:14" ht="14.45" customHeight="1" x14ac:dyDescent="0.25">
      <c r="A13" s="344"/>
      <c r="B13" s="345"/>
      <c r="C13" s="51"/>
      <c r="D13" s="33"/>
      <c r="E13" s="4"/>
      <c r="F13" s="34">
        <v>0</v>
      </c>
      <c r="G13" s="37">
        <f t="shared" si="0"/>
        <v>0</v>
      </c>
      <c r="H13" s="266">
        <f t="shared" si="1"/>
        <v>0</v>
      </c>
      <c r="I13" s="34">
        <v>0</v>
      </c>
      <c r="J13" s="37">
        <f t="shared" si="2"/>
        <v>0</v>
      </c>
      <c r="K13" s="266">
        <f t="shared" si="3"/>
        <v>0</v>
      </c>
      <c r="L13" s="34">
        <v>0</v>
      </c>
      <c r="M13" s="37">
        <f t="shared" si="4"/>
        <v>0</v>
      </c>
      <c r="N13" s="71">
        <f t="shared" si="5"/>
        <v>0</v>
      </c>
    </row>
    <row r="14" spans="1:14" ht="14.45" customHeight="1" x14ac:dyDescent="0.25">
      <c r="A14" s="338"/>
      <c r="B14" s="339"/>
      <c r="C14" s="50"/>
      <c r="D14" s="32"/>
      <c r="E14" s="3"/>
      <c r="F14" s="35">
        <v>0</v>
      </c>
      <c r="G14" s="36">
        <f t="shared" si="0"/>
        <v>0</v>
      </c>
      <c r="H14" s="265">
        <f t="shared" si="1"/>
        <v>0</v>
      </c>
      <c r="I14" s="35">
        <v>0</v>
      </c>
      <c r="J14" s="36">
        <f t="shared" si="2"/>
        <v>0</v>
      </c>
      <c r="K14" s="265">
        <f t="shared" si="3"/>
        <v>0</v>
      </c>
      <c r="L14" s="35">
        <v>0</v>
      </c>
      <c r="M14" s="36">
        <f t="shared" si="4"/>
        <v>0</v>
      </c>
      <c r="N14" s="70">
        <f t="shared" si="5"/>
        <v>0</v>
      </c>
    </row>
    <row r="15" spans="1:14" ht="14.45" customHeight="1" x14ac:dyDescent="0.25">
      <c r="A15" s="344"/>
      <c r="B15" s="345"/>
      <c r="C15" s="51"/>
      <c r="D15" s="33"/>
      <c r="E15" s="4"/>
      <c r="F15" s="34">
        <v>0</v>
      </c>
      <c r="G15" s="37">
        <f t="shared" si="0"/>
        <v>0</v>
      </c>
      <c r="H15" s="267">
        <f t="shared" si="1"/>
        <v>0</v>
      </c>
      <c r="I15" s="34">
        <v>0</v>
      </c>
      <c r="J15" s="37">
        <f t="shared" si="2"/>
        <v>0</v>
      </c>
      <c r="K15" s="267">
        <f t="shared" si="3"/>
        <v>0</v>
      </c>
      <c r="L15" s="34">
        <v>0</v>
      </c>
      <c r="M15" s="37">
        <f t="shared" si="4"/>
        <v>0</v>
      </c>
      <c r="N15" s="71">
        <f t="shared" si="5"/>
        <v>0</v>
      </c>
    </row>
    <row r="16" spans="1:14" ht="14.45" customHeight="1" x14ac:dyDescent="0.25">
      <c r="A16" s="338"/>
      <c r="B16" s="339"/>
      <c r="C16" s="50"/>
      <c r="D16" s="32"/>
      <c r="E16" s="3"/>
      <c r="F16" s="35">
        <v>0</v>
      </c>
      <c r="G16" s="36">
        <f t="shared" si="0"/>
        <v>0</v>
      </c>
      <c r="H16" s="265">
        <f t="shared" si="1"/>
        <v>0</v>
      </c>
      <c r="I16" s="35">
        <v>0</v>
      </c>
      <c r="J16" s="36">
        <f t="shared" si="2"/>
        <v>0</v>
      </c>
      <c r="K16" s="265">
        <f t="shared" si="3"/>
        <v>0</v>
      </c>
      <c r="L16" s="35">
        <v>0</v>
      </c>
      <c r="M16" s="36">
        <f t="shared" si="4"/>
        <v>0</v>
      </c>
      <c r="N16" s="70">
        <f t="shared" si="5"/>
        <v>0</v>
      </c>
    </row>
    <row r="17" spans="1:14" ht="14.45" customHeight="1" x14ac:dyDescent="0.25">
      <c r="A17" s="344"/>
      <c r="B17" s="345"/>
      <c r="C17" s="51"/>
      <c r="D17" s="33"/>
      <c r="E17" s="4"/>
      <c r="F17" s="34">
        <v>0</v>
      </c>
      <c r="G17" s="37">
        <f t="shared" si="0"/>
        <v>0</v>
      </c>
      <c r="H17" s="267">
        <f t="shared" si="1"/>
        <v>0</v>
      </c>
      <c r="I17" s="34">
        <v>0</v>
      </c>
      <c r="J17" s="37">
        <f t="shared" si="2"/>
        <v>0</v>
      </c>
      <c r="K17" s="267">
        <f t="shared" si="3"/>
        <v>0</v>
      </c>
      <c r="L17" s="34">
        <v>0</v>
      </c>
      <c r="M17" s="37">
        <f t="shared" si="4"/>
        <v>0</v>
      </c>
      <c r="N17" s="71">
        <f t="shared" si="5"/>
        <v>0</v>
      </c>
    </row>
    <row r="18" spans="1:14" ht="14.45" customHeight="1" x14ac:dyDescent="0.25">
      <c r="A18" s="338"/>
      <c r="B18" s="339"/>
      <c r="C18" s="50"/>
      <c r="D18" s="32"/>
      <c r="E18" s="3"/>
      <c r="F18" s="35">
        <v>0</v>
      </c>
      <c r="G18" s="36">
        <f t="shared" si="0"/>
        <v>0</v>
      </c>
      <c r="H18" s="265">
        <f t="shared" si="1"/>
        <v>0</v>
      </c>
      <c r="I18" s="35">
        <v>0</v>
      </c>
      <c r="J18" s="36">
        <f t="shared" si="2"/>
        <v>0</v>
      </c>
      <c r="K18" s="265">
        <f t="shared" si="3"/>
        <v>0</v>
      </c>
      <c r="L18" s="35">
        <v>0</v>
      </c>
      <c r="M18" s="36">
        <f t="shared" si="4"/>
        <v>0</v>
      </c>
      <c r="N18" s="70">
        <f t="shared" si="5"/>
        <v>0</v>
      </c>
    </row>
    <row r="19" spans="1:14" ht="14.45" customHeight="1" x14ac:dyDescent="0.25">
      <c r="A19" s="344"/>
      <c r="B19" s="345"/>
      <c r="C19" s="51"/>
      <c r="D19" s="33"/>
      <c r="E19" s="4"/>
      <c r="F19" s="34">
        <v>0</v>
      </c>
      <c r="G19" s="37">
        <f t="shared" si="0"/>
        <v>0</v>
      </c>
      <c r="H19" s="267">
        <f t="shared" si="1"/>
        <v>0</v>
      </c>
      <c r="I19" s="34">
        <v>0</v>
      </c>
      <c r="J19" s="37">
        <f t="shared" si="2"/>
        <v>0</v>
      </c>
      <c r="K19" s="267">
        <f t="shared" si="3"/>
        <v>0</v>
      </c>
      <c r="L19" s="34">
        <v>0</v>
      </c>
      <c r="M19" s="37">
        <f t="shared" si="4"/>
        <v>0</v>
      </c>
      <c r="N19" s="71">
        <f t="shared" si="5"/>
        <v>0</v>
      </c>
    </row>
    <row r="20" spans="1:14" ht="14.45" customHeight="1" x14ac:dyDescent="0.25">
      <c r="A20" s="338"/>
      <c r="B20" s="339"/>
      <c r="C20" s="50"/>
      <c r="D20" s="32"/>
      <c r="E20" s="3"/>
      <c r="F20" s="35">
        <v>0</v>
      </c>
      <c r="G20" s="36">
        <f t="shared" si="0"/>
        <v>0</v>
      </c>
      <c r="H20" s="265">
        <f t="shared" si="1"/>
        <v>0</v>
      </c>
      <c r="I20" s="35">
        <v>0</v>
      </c>
      <c r="J20" s="36">
        <f t="shared" si="2"/>
        <v>0</v>
      </c>
      <c r="K20" s="265">
        <f t="shared" si="3"/>
        <v>0</v>
      </c>
      <c r="L20" s="35">
        <v>0</v>
      </c>
      <c r="M20" s="36">
        <f t="shared" si="4"/>
        <v>0</v>
      </c>
      <c r="N20" s="70">
        <f t="shared" si="5"/>
        <v>0</v>
      </c>
    </row>
    <row r="21" spans="1:14" ht="14.45" customHeight="1" x14ac:dyDescent="0.25">
      <c r="A21" s="344"/>
      <c r="B21" s="345"/>
      <c r="C21" s="51"/>
      <c r="D21" s="33"/>
      <c r="E21" s="4"/>
      <c r="F21" s="34">
        <v>0</v>
      </c>
      <c r="G21" s="37">
        <f t="shared" si="0"/>
        <v>0</v>
      </c>
      <c r="H21" s="267">
        <f t="shared" si="1"/>
        <v>0</v>
      </c>
      <c r="I21" s="34">
        <v>0</v>
      </c>
      <c r="J21" s="37">
        <f t="shared" si="2"/>
        <v>0</v>
      </c>
      <c r="K21" s="267">
        <f t="shared" si="3"/>
        <v>0</v>
      </c>
      <c r="L21" s="34">
        <v>0</v>
      </c>
      <c r="M21" s="37">
        <f t="shared" si="4"/>
        <v>0</v>
      </c>
      <c r="N21" s="71">
        <f t="shared" si="5"/>
        <v>0</v>
      </c>
    </row>
    <row r="22" spans="1:14" ht="14.45" customHeight="1" x14ac:dyDescent="0.25">
      <c r="A22" s="338"/>
      <c r="B22" s="339"/>
      <c r="C22" s="50"/>
      <c r="D22" s="32"/>
      <c r="E22" s="3"/>
      <c r="F22" s="35">
        <v>0</v>
      </c>
      <c r="G22" s="36">
        <f t="shared" si="0"/>
        <v>0</v>
      </c>
      <c r="H22" s="265">
        <f t="shared" si="1"/>
        <v>0</v>
      </c>
      <c r="I22" s="35">
        <v>0</v>
      </c>
      <c r="J22" s="36">
        <f t="shared" si="2"/>
        <v>0</v>
      </c>
      <c r="K22" s="265">
        <f t="shared" si="3"/>
        <v>0</v>
      </c>
      <c r="L22" s="35">
        <v>0</v>
      </c>
      <c r="M22" s="36">
        <f t="shared" si="4"/>
        <v>0</v>
      </c>
      <c r="N22" s="70">
        <f t="shared" si="5"/>
        <v>0</v>
      </c>
    </row>
    <row r="23" spans="1:14" ht="14.45" customHeight="1" x14ac:dyDescent="0.25">
      <c r="A23" s="344"/>
      <c r="B23" s="345"/>
      <c r="C23" s="51"/>
      <c r="D23" s="33"/>
      <c r="E23" s="4"/>
      <c r="F23" s="34">
        <v>0</v>
      </c>
      <c r="G23" s="37">
        <f t="shared" si="0"/>
        <v>0</v>
      </c>
      <c r="H23" s="267">
        <f t="shared" si="1"/>
        <v>0</v>
      </c>
      <c r="I23" s="34">
        <v>0</v>
      </c>
      <c r="J23" s="37">
        <f t="shared" si="2"/>
        <v>0</v>
      </c>
      <c r="K23" s="267">
        <f t="shared" si="3"/>
        <v>0</v>
      </c>
      <c r="L23" s="34">
        <v>0</v>
      </c>
      <c r="M23" s="37">
        <f t="shared" si="4"/>
        <v>0</v>
      </c>
      <c r="N23" s="71">
        <f t="shared" si="5"/>
        <v>0</v>
      </c>
    </row>
    <row r="24" spans="1:14" ht="14.45" customHeight="1" x14ac:dyDescent="0.25">
      <c r="A24" s="338"/>
      <c r="B24" s="339"/>
      <c r="C24" s="50"/>
      <c r="D24" s="32"/>
      <c r="E24" s="3"/>
      <c r="F24" s="35">
        <v>0</v>
      </c>
      <c r="G24" s="36">
        <f t="shared" si="0"/>
        <v>0</v>
      </c>
      <c r="H24" s="265">
        <f t="shared" si="1"/>
        <v>0</v>
      </c>
      <c r="I24" s="35">
        <v>0</v>
      </c>
      <c r="J24" s="36">
        <f t="shared" si="2"/>
        <v>0</v>
      </c>
      <c r="K24" s="265">
        <f t="shared" si="3"/>
        <v>0</v>
      </c>
      <c r="L24" s="35">
        <v>0</v>
      </c>
      <c r="M24" s="36">
        <f t="shared" si="4"/>
        <v>0</v>
      </c>
      <c r="N24" s="70">
        <f t="shared" si="5"/>
        <v>0</v>
      </c>
    </row>
    <row r="25" spans="1:14" ht="14.45" customHeight="1" x14ac:dyDescent="0.25">
      <c r="A25" s="344"/>
      <c r="B25" s="345"/>
      <c r="C25" s="51"/>
      <c r="D25" s="33"/>
      <c r="E25" s="4"/>
      <c r="F25" s="34">
        <v>0</v>
      </c>
      <c r="G25" s="37">
        <f t="shared" si="0"/>
        <v>0</v>
      </c>
      <c r="H25" s="267">
        <f t="shared" si="1"/>
        <v>0</v>
      </c>
      <c r="I25" s="34">
        <v>0</v>
      </c>
      <c r="J25" s="37">
        <f t="shared" si="2"/>
        <v>0</v>
      </c>
      <c r="K25" s="267">
        <f t="shared" si="3"/>
        <v>0</v>
      </c>
      <c r="L25" s="34">
        <v>0</v>
      </c>
      <c r="M25" s="37">
        <f t="shared" si="4"/>
        <v>0</v>
      </c>
      <c r="N25" s="71">
        <f t="shared" si="5"/>
        <v>0</v>
      </c>
    </row>
    <row r="26" spans="1:14" ht="14.45" customHeight="1" x14ac:dyDescent="0.25">
      <c r="A26" s="338"/>
      <c r="B26" s="339"/>
      <c r="C26" s="50"/>
      <c r="D26" s="32"/>
      <c r="E26" s="3"/>
      <c r="F26" s="35">
        <v>0</v>
      </c>
      <c r="G26" s="36">
        <f t="shared" si="0"/>
        <v>0</v>
      </c>
      <c r="H26" s="265">
        <f t="shared" si="1"/>
        <v>0</v>
      </c>
      <c r="I26" s="35">
        <v>0</v>
      </c>
      <c r="J26" s="36">
        <f t="shared" si="2"/>
        <v>0</v>
      </c>
      <c r="K26" s="265">
        <f t="shared" si="3"/>
        <v>0</v>
      </c>
      <c r="L26" s="35">
        <v>0</v>
      </c>
      <c r="M26" s="36">
        <f t="shared" si="4"/>
        <v>0</v>
      </c>
      <c r="N26" s="70">
        <f t="shared" si="5"/>
        <v>0</v>
      </c>
    </row>
    <row r="27" spans="1:14" ht="14.45" customHeight="1" x14ac:dyDescent="0.25">
      <c r="A27" s="344"/>
      <c r="B27" s="345"/>
      <c r="C27" s="51"/>
      <c r="D27" s="33"/>
      <c r="E27" s="4"/>
      <c r="F27" s="34">
        <v>0</v>
      </c>
      <c r="G27" s="37">
        <f t="shared" si="0"/>
        <v>0</v>
      </c>
      <c r="H27" s="267">
        <f t="shared" si="1"/>
        <v>0</v>
      </c>
      <c r="I27" s="34">
        <v>0</v>
      </c>
      <c r="J27" s="37">
        <f t="shared" si="2"/>
        <v>0</v>
      </c>
      <c r="K27" s="267">
        <f t="shared" si="3"/>
        <v>0</v>
      </c>
      <c r="L27" s="34">
        <v>0</v>
      </c>
      <c r="M27" s="37">
        <f t="shared" si="4"/>
        <v>0</v>
      </c>
      <c r="N27" s="71">
        <f t="shared" si="5"/>
        <v>0</v>
      </c>
    </row>
    <row r="28" spans="1:14" ht="14.45" customHeight="1" x14ac:dyDescent="0.25">
      <c r="A28" s="338"/>
      <c r="B28" s="339"/>
      <c r="C28" s="50"/>
      <c r="D28" s="32"/>
      <c r="E28" s="3"/>
      <c r="F28" s="35">
        <v>0</v>
      </c>
      <c r="G28" s="36">
        <f t="shared" si="0"/>
        <v>0</v>
      </c>
      <c r="H28" s="265">
        <f t="shared" si="1"/>
        <v>0</v>
      </c>
      <c r="I28" s="35">
        <v>0</v>
      </c>
      <c r="J28" s="36">
        <f t="shared" si="2"/>
        <v>0</v>
      </c>
      <c r="K28" s="265">
        <f t="shared" si="3"/>
        <v>0</v>
      </c>
      <c r="L28" s="35">
        <v>0</v>
      </c>
      <c r="M28" s="36">
        <f t="shared" si="4"/>
        <v>0</v>
      </c>
      <c r="N28" s="70">
        <f t="shared" si="5"/>
        <v>0</v>
      </c>
    </row>
    <row r="29" spans="1:14" ht="14.45" customHeight="1" x14ac:dyDescent="0.25">
      <c r="A29" s="344"/>
      <c r="B29" s="345"/>
      <c r="C29" s="51"/>
      <c r="D29" s="33"/>
      <c r="E29" s="4"/>
      <c r="F29" s="34">
        <v>0</v>
      </c>
      <c r="G29" s="37">
        <f t="shared" si="0"/>
        <v>0</v>
      </c>
      <c r="H29" s="267">
        <f t="shared" si="1"/>
        <v>0</v>
      </c>
      <c r="I29" s="34">
        <v>0</v>
      </c>
      <c r="J29" s="37">
        <f t="shared" si="2"/>
        <v>0</v>
      </c>
      <c r="K29" s="267">
        <f t="shared" si="3"/>
        <v>0</v>
      </c>
      <c r="L29" s="34">
        <v>0</v>
      </c>
      <c r="M29" s="37">
        <f t="shared" si="4"/>
        <v>0</v>
      </c>
      <c r="N29" s="71">
        <f t="shared" si="5"/>
        <v>0</v>
      </c>
    </row>
    <row r="30" spans="1:14" ht="14.45" customHeight="1" x14ac:dyDescent="0.25">
      <c r="A30" s="338"/>
      <c r="B30" s="339"/>
      <c r="C30" s="50"/>
      <c r="D30" s="32"/>
      <c r="E30" s="3"/>
      <c r="F30" s="35">
        <v>0</v>
      </c>
      <c r="G30" s="36">
        <f t="shared" si="0"/>
        <v>0</v>
      </c>
      <c r="H30" s="265">
        <f t="shared" si="1"/>
        <v>0</v>
      </c>
      <c r="I30" s="35">
        <v>0</v>
      </c>
      <c r="J30" s="36">
        <f t="shared" si="2"/>
        <v>0</v>
      </c>
      <c r="K30" s="265">
        <f t="shared" si="3"/>
        <v>0</v>
      </c>
      <c r="L30" s="35">
        <v>0</v>
      </c>
      <c r="M30" s="36">
        <f t="shared" si="4"/>
        <v>0</v>
      </c>
      <c r="N30" s="70">
        <f t="shared" si="5"/>
        <v>0</v>
      </c>
    </row>
    <row r="31" spans="1:14" ht="14.45" customHeight="1" x14ac:dyDescent="0.25">
      <c r="A31" s="344"/>
      <c r="B31" s="345"/>
      <c r="C31" s="51"/>
      <c r="D31" s="33"/>
      <c r="E31" s="4"/>
      <c r="F31" s="34">
        <v>0</v>
      </c>
      <c r="G31" s="37">
        <f t="shared" si="0"/>
        <v>0</v>
      </c>
      <c r="H31" s="267">
        <f t="shared" si="1"/>
        <v>0</v>
      </c>
      <c r="I31" s="34">
        <v>0</v>
      </c>
      <c r="J31" s="37">
        <f t="shared" si="2"/>
        <v>0</v>
      </c>
      <c r="K31" s="267">
        <f t="shared" si="3"/>
        <v>0</v>
      </c>
      <c r="L31" s="34">
        <v>0</v>
      </c>
      <c r="M31" s="37">
        <f t="shared" si="4"/>
        <v>0</v>
      </c>
      <c r="N31" s="71">
        <f t="shared" si="5"/>
        <v>0</v>
      </c>
    </row>
    <row r="32" spans="1:14" ht="14.45" customHeight="1" x14ac:dyDescent="0.25">
      <c r="A32" s="338"/>
      <c r="B32" s="339"/>
      <c r="C32" s="50"/>
      <c r="D32" s="32"/>
      <c r="E32" s="3"/>
      <c r="F32" s="35">
        <v>0</v>
      </c>
      <c r="G32" s="36">
        <f t="shared" si="0"/>
        <v>0</v>
      </c>
      <c r="H32" s="265">
        <f t="shared" si="1"/>
        <v>0</v>
      </c>
      <c r="I32" s="35">
        <v>0</v>
      </c>
      <c r="J32" s="36">
        <f t="shared" si="2"/>
        <v>0</v>
      </c>
      <c r="K32" s="265">
        <f t="shared" si="3"/>
        <v>0</v>
      </c>
      <c r="L32" s="35">
        <v>0</v>
      </c>
      <c r="M32" s="36">
        <f t="shared" si="4"/>
        <v>0</v>
      </c>
      <c r="N32" s="70">
        <f t="shared" si="5"/>
        <v>0</v>
      </c>
    </row>
    <row r="33" spans="1:14" ht="14.45" customHeight="1" x14ac:dyDescent="0.25">
      <c r="A33" s="344"/>
      <c r="B33" s="345"/>
      <c r="C33" s="51"/>
      <c r="D33" s="33"/>
      <c r="E33" s="4"/>
      <c r="F33" s="34">
        <v>0</v>
      </c>
      <c r="G33" s="37">
        <f t="shared" si="0"/>
        <v>0</v>
      </c>
      <c r="H33" s="267">
        <f t="shared" si="1"/>
        <v>0</v>
      </c>
      <c r="I33" s="34">
        <v>0</v>
      </c>
      <c r="J33" s="37">
        <f t="shared" si="2"/>
        <v>0</v>
      </c>
      <c r="K33" s="267">
        <f t="shared" si="3"/>
        <v>0</v>
      </c>
      <c r="L33" s="34">
        <v>0</v>
      </c>
      <c r="M33" s="37">
        <f t="shared" si="4"/>
        <v>0</v>
      </c>
      <c r="N33" s="71">
        <f t="shared" si="5"/>
        <v>0</v>
      </c>
    </row>
    <row r="34" spans="1:14" ht="14.45" customHeight="1" x14ac:dyDescent="0.25">
      <c r="A34" s="338"/>
      <c r="B34" s="339"/>
      <c r="C34" s="50"/>
      <c r="D34" s="32"/>
      <c r="E34" s="3"/>
      <c r="F34" s="35">
        <v>0</v>
      </c>
      <c r="G34" s="36">
        <f t="shared" si="0"/>
        <v>0</v>
      </c>
      <c r="H34" s="265">
        <f t="shared" si="1"/>
        <v>0</v>
      </c>
      <c r="I34" s="35">
        <v>0</v>
      </c>
      <c r="J34" s="36">
        <f t="shared" si="2"/>
        <v>0</v>
      </c>
      <c r="K34" s="265">
        <f t="shared" si="3"/>
        <v>0</v>
      </c>
      <c r="L34" s="35">
        <v>0</v>
      </c>
      <c r="M34" s="36">
        <f t="shared" si="4"/>
        <v>0</v>
      </c>
      <c r="N34" s="70">
        <f t="shared" si="5"/>
        <v>0</v>
      </c>
    </row>
    <row r="35" spans="1:14" ht="14.45" customHeight="1" x14ac:dyDescent="0.25">
      <c r="A35" s="344"/>
      <c r="B35" s="345"/>
      <c r="C35" s="51"/>
      <c r="D35" s="33"/>
      <c r="E35" s="4"/>
      <c r="F35" s="34">
        <v>0</v>
      </c>
      <c r="G35" s="37">
        <f t="shared" si="0"/>
        <v>0</v>
      </c>
      <c r="H35" s="267">
        <f t="shared" si="1"/>
        <v>0</v>
      </c>
      <c r="I35" s="34">
        <v>0</v>
      </c>
      <c r="J35" s="37">
        <f t="shared" si="2"/>
        <v>0</v>
      </c>
      <c r="K35" s="267">
        <f t="shared" si="3"/>
        <v>0</v>
      </c>
      <c r="L35" s="34">
        <v>0</v>
      </c>
      <c r="M35" s="37">
        <f t="shared" si="4"/>
        <v>0</v>
      </c>
      <c r="N35" s="71">
        <f t="shared" si="5"/>
        <v>0</v>
      </c>
    </row>
    <row r="36" spans="1:14" ht="14.45" customHeight="1" x14ac:dyDescent="0.25">
      <c r="A36" s="338"/>
      <c r="B36" s="339"/>
      <c r="C36" s="50"/>
      <c r="D36" s="32"/>
      <c r="E36" s="3"/>
      <c r="F36" s="35">
        <v>0</v>
      </c>
      <c r="G36" s="36">
        <f t="shared" si="0"/>
        <v>0</v>
      </c>
      <c r="H36" s="265">
        <f t="shared" si="1"/>
        <v>0</v>
      </c>
      <c r="I36" s="35">
        <v>0</v>
      </c>
      <c r="J36" s="36">
        <f t="shared" si="2"/>
        <v>0</v>
      </c>
      <c r="K36" s="265">
        <f t="shared" si="3"/>
        <v>0</v>
      </c>
      <c r="L36" s="35">
        <v>0</v>
      </c>
      <c r="M36" s="36">
        <f t="shared" si="4"/>
        <v>0</v>
      </c>
      <c r="N36" s="70">
        <f t="shared" si="5"/>
        <v>0</v>
      </c>
    </row>
    <row r="37" spans="1:14" ht="14.45" customHeight="1" x14ac:dyDescent="0.25">
      <c r="A37" s="344"/>
      <c r="B37" s="345"/>
      <c r="C37" s="51"/>
      <c r="D37" s="33"/>
      <c r="E37" s="4"/>
      <c r="F37" s="34">
        <v>0</v>
      </c>
      <c r="G37" s="37">
        <f t="shared" si="0"/>
        <v>0</v>
      </c>
      <c r="H37" s="267">
        <f t="shared" si="1"/>
        <v>0</v>
      </c>
      <c r="I37" s="34">
        <v>0</v>
      </c>
      <c r="J37" s="37">
        <f t="shared" si="2"/>
        <v>0</v>
      </c>
      <c r="K37" s="267">
        <f t="shared" si="3"/>
        <v>0</v>
      </c>
      <c r="L37" s="34">
        <v>0</v>
      </c>
      <c r="M37" s="37">
        <f t="shared" si="4"/>
        <v>0</v>
      </c>
      <c r="N37" s="71">
        <f t="shared" si="5"/>
        <v>0</v>
      </c>
    </row>
    <row r="38" spans="1:14" ht="14.45" customHeight="1" x14ac:dyDescent="0.25">
      <c r="A38" s="338"/>
      <c r="B38" s="339"/>
      <c r="C38" s="50"/>
      <c r="D38" s="32"/>
      <c r="E38" s="3"/>
      <c r="F38" s="35">
        <v>0</v>
      </c>
      <c r="G38" s="36">
        <f t="shared" si="0"/>
        <v>0</v>
      </c>
      <c r="H38" s="265">
        <f t="shared" si="1"/>
        <v>0</v>
      </c>
      <c r="I38" s="35">
        <v>0</v>
      </c>
      <c r="J38" s="36">
        <f t="shared" si="2"/>
        <v>0</v>
      </c>
      <c r="K38" s="265">
        <f t="shared" si="3"/>
        <v>0</v>
      </c>
      <c r="L38" s="35">
        <v>0</v>
      </c>
      <c r="M38" s="36">
        <f t="shared" si="4"/>
        <v>0</v>
      </c>
      <c r="N38" s="70">
        <f t="shared" si="5"/>
        <v>0</v>
      </c>
    </row>
    <row r="39" spans="1:14" ht="14.45" customHeight="1" x14ac:dyDescent="0.25">
      <c r="A39" s="344"/>
      <c r="B39" s="345"/>
      <c r="C39" s="51"/>
      <c r="D39" s="33"/>
      <c r="E39" s="4"/>
      <c r="F39" s="34">
        <v>0</v>
      </c>
      <c r="G39" s="37">
        <f t="shared" si="0"/>
        <v>0</v>
      </c>
      <c r="H39" s="267">
        <f t="shared" si="1"/>
        <v>0</v>
      </c>
      <c r="I39" s="34">
        <v>0</v>
      </c>
      <c r="J39" s="37">
        <f t="shared" si="2"/>
        <v>0</v>
      </c>
      <c r="K39" s="267">
        <f t="shared" si="3"/>
        <v>0</v>
      </c>
      <c r="L39" s="34">
        <v>0</v>
      </c>
      <c r="M39" s="37">
        <f t="shared" si="4"/>
        <v>0</v>
      </c>
      <c r="N39" s="71">
        <f t="shared" si="5"/>
        <v>0</v>
      </c>
    </row>
    <row r="40" spans="1:14" ht="14.45" customHeight="1" x14ac:dyDescent="0.25">
      <c r="A40" s="338"/>
      <c r="B40" s="339"/>
      <c r="C40" s="50"/>
      <c r="D40" s="32"/>
      <c r="E40" s="3"/>
      <c r="F40" s="35">
        <v>0</v>
      </c>
      <c r="G40" s="36">
        <f t="shared" si="0"/>
        <v>0</v>
      </c>
      <c r="H40" s="265">
        <f t="shared" si="1"/>
        <v>0</v>
      </c>
      <c r="I40" s="35">
        <v>0</v>
      </c>
      <c r="J40" s="36">
        <f t="shared" si="2"/>
        <v>0</v>
      </c>
      <c r="K40" s="265">
        <f t="shared" si="3"/>
        <v>0</v>
      </c>
      <c r="L40" s="35">
        <v>0</v>
      </c>
      <c r="M40" s="36">
        <f t="shared" si="4"/>
        <v>0</v>
      </c>
      <c r="N40" s="70">
        <f t="shared" si="5"/>
        <v>0</v>
      </c>
    </row>
    <row r="41" spans="1:14" ht="14.45" customHeight="1" x14ac:dyDescent="0.25">
      <c r="A41" s="344"/>
      <c r="B41" s="345"/>
      <c r="C41" s="51"/>
      <c r="D41" s="33"/>
      <c r="E41" s="4"/>
      <c r="F41" s="34">
        <v>0</v>
      </c>
      <c r="G41" s="37">
        <f t="shared" si="0"/>
        <v>0</v>
      </c>
      <c r="H41" s="267">
        <f t="shared" si="1"/>
        <v>0</v>
      </c>
      <c r="I41" s="34">
        <v>0</v>
      </c>
      <c r="J41" s="37">
        <f t="shared" si="2"/>
        <v>0</v>
      </c>
      <c r="K41" s="267">
        <f t="shared" si="3"/>
        <v>0</v>
      </c>
      <c r="L41" s="34">
        <v>0</v>
      </c>
      <c r="M41" s="37">
        <f t="shared" si="4"/>
        <v>0</v>
      </c>
      <c r="N41" s="71">
        <f t="shared" si="5"/>
        <v>0</v>
      </c>
    </row>
    <row r="42" spans="1:14" ht="14.45" customHeight="1" x14ac:dyDescent="0.25">
      <c r="A42" s="338"/>
      <c r="B42" s="339"/>
      <c r="C42" s="50"/>
      <c r="D42" s="32"/>
      <c r="E42" s="3"/>
      <c r="F42" s="35">
        <v>0</v>
      </c>
      <c r="G42" s="36">
        <f t="shared" si="0"/>
        <v>0</v>
      </c>
      <c r="H42" s="265">
        <f t="shared" si="1"/>
        <v>0</v>
      </c>
      <c r="I42" s="35">
        <v>0</v>
      </c>
      <c r="J42" s="36">
        <f t="shared" si="2"/>
        <v>0</v>
      </c>
      <c r="K42" s="265">
        <f t="shared" si="3"/>
        <v>0</v>
      </c>
      <c r="L42" s="35">
        <v>0</v>
      </c>
      <c r="M42" s="36">
        <f t="shared" si="4"/>
        <v>0</v>
      </c>
      <c r="N42" s="70">
        <f t="shared" si="5"/>
        <v>0</v>
      </c>
    </row>
    <row r="43" spans="1:14" ht="14.45" customHeight="1" x14ac:dyDescent="0.25">
      <c r="A43" s="344"/>
      <c r="B43" s="345"/>
      <c r="C43" s="51"/>
      <c r="D43" s="33"/>
      <c r="E43" s="4"/>
      <c r="F43" s="34">
        <v>0</v>
      </c>
      <c r="G43" s="37">
        <f t="shared" si="0"/>
        <v>0</v>
      </c>
      <c r="H43" s="267">
        <f t="shared" si="1"/>
        <v>0</v>
      </c>
      <c r="I43" s="34">
        <v>0</v>
      </c>
      <c r="J43" s="37">
        <f t="shared" si="2"/>
        <v>0</v>
      </c>
      <c r="K43" s="267">
        <f t="shared" si="3"/>
        <v>0</v>
      </c>
      <c r="L43" s="34">
        <v>0</v>
      </c>
      <c r="M43" s="37">
        <f t="shared" si="4"/>
        <v>0</v>
      </c>
      <c r="N43" s="71">
        <f t="shared" si="5"/>
        <v>0</v>
      </c>
    </row>
    <row r="44" spans="1:14" ht="14.45" customHeight="1" x14ac:dyDescent="0.25">
      <c r="A44" s="338"/>
      <c r="B44" s="339"/>
      <c r="C44" s="50"/>
      <c r="D44" s="32"/>
      <c r="E44" s="3"/>
      <c r="F44" s="35">
        <v>0</v>
      </c>
      <c r="G44" s="36">
        <f t="shared" si="0"/>
        <v>0</v>
      </c>
      <c r="H44" s="265">
        <f t="shared" si="1"/>
        <v>0</v>
      </c>
      <c r="I44" s="35">
        <v>0</v>
      </c>
      <c r="J44" s="36">
        <f t="shared" si="2"/>
        <v>0</v>
      </c>
      <c r="K44" s="265">
        <f t="shared" si="3"/>
        <v>0</v>
      </c>
      <c r="L44" s="35">
        <v>0</v>
      </c>
      <c r="M44" s="36">
        <f t="shared" si="4"/>
        <v>0</v>
      </c>
      <c r="N44" s="70">
        <f t="shared" si="5"/>
        <v>0</v>
      </c>
    </row>
    <row r="45" spans="1:14" ht="14.45" customHeight="1" x14ac:dyDescent="0.25">
      <c r="A45" s="344"/>
      <c r="B45" s="345"/>
      <c r="C45" s="51"/>
      <c r="D45" s="33"/>
      <c r="E45" s="4"/>
      <c r="F45" s="34">
        <v>0</v>
      </c>
      <c r="G45" s="37">
        <f t="shared" si="0"/>
        <v>0</v>
      </c>
      <c r="H45" s="267">
        <f t="shared" si="1"/>
        <v>0</v>
      </c>
      <c r="I45" s="34">
        <v>0</v>
      </c>
      <c r="J45" s="37">
        <f t="shared" si="2"/>
        <v>0</v>
      </c>
      <c r="K45" s="267">
        <f t="shared" si="3"/>
        <v>0</v>
      </c>
      <c r="L45" s="34">
        <v>0</v>
      </c>
      <c r="M45" s="37">
        <f t="shared" si="4"/>
        <v>0</v>
      </c>
      <c r="N45" s="71">
        <f t="shared" si="5"/>
        <v>0</v>
      </c>
    </row>
    <row r="46" spans="1:14" ht="14.45" customHeight="1" x14ac:dyDescent="0.25">
      <c r="A46" s="338"/>
      <c r="B46" s="339"/>
      <c r="C46" s="50"/>
      <c r="D46" s="32"/>
      <c r="E46" s="3"/>
      <c r="F46" s="35">
        <v>0</v>
      </c>
      <c r="G46" s="36">
        <f t="shared" si="0"/>
        <v>0</v>
      </c>
      <c r="H46" s="265">
        <f t="shared" si="1"/>
        <v>0</v>
      </c>
      <c r="I46" s="35">
        <v>0</v>
      </c>
      <c r="J46" s="36">
        <f t="shared" si="2"/>
        <v>0</v>
      </c>
      <c r="K46" s="265">
        <f t="shared" si="3"/>
        <v>0</v>
      </c>
      <c r="L46" s="35">
        <v>0</v>
      </c>
      <c r="M46" s="36">
        <f t="shared" si="4"/>
        <v>0</v>
      </c>
      <c r="N46" s="70">
        <f t="shared" si="5"/>
        <v>0</v>
      </c>
    </row>
    <row r="47" spans="1:14" ht="14.45" customHeight="1" x14ac:dyDescent="0.25">
      <c r="A47" s="344"/>
      <c r="B47" s="345"/>
      <c r="C47" s="51"/>
      <c r="D47" s="33"/>
      <c r="E47" s="4"/>
      <c r="F47" s="34">
        <v>0</v>
      </c>
      <c r="G47" s="37">
        <f t="shared" si="0"/>
        <v>0</v>
      </c>
      <c r="H47" s="267">
        <f t="shared" si="1"/>
        <v>0</v>
      </c>
      <c r="I47" s="34">
        <v>0</v>
      </c>
      <c r="J47" s="37">
        <f t="shared" si="2"/>
        <v>0</v>
      </c>
      <c r="K47" s="267">
        <f t="shared" si="3"/>
        <v>0</v>
      </c>
      <c r="L47" s="34">
        <v>0</v>
      </c>
      <c r="M47" s="37">
        <f t="shared" si="4"/>
        <v>0</v>
      </c>
      <c r="N47" s="71">
        <f t="shared" si="5"/>
        <v>0</v>
      </c>
    </row>
    <row r="48" spans="1:14" ht="14.45" customHeight="1" x14ac:dyDescent="0.25">
      <c r="A48" s="338"/>
      <c r="B48" s="339"/>
      <c r="C48" s="50"/>
      <c r="D48" s="32"/>
      <c r="E48" s="3"/>
      <c r="F48" s="35">
        <v>0</v>
      </c>
      <c r="G48" s="36">
        <f t="shared" si="0"/>
        <v>0</v>
      </c>
      <c r="H48" s="265">
        <f t="shared" si="1"/>
        <v>0</v>
      </c>
      <c r="I48" s="35">
        <v>0</v>
      </c>
      <c r="J48" s="36">
        <f t="shared" si="2"/>
        <v>0</v>
      </c>
      <c r="K48" s="265">
        <f t="shared" si="3"/>
        <v>0</v>
      </c>
      <c r="L48" s="35">
        <v>0</v>
      </c>
      <c r="M48" s="36">
        <f t="shared" si="4"/>
        <v>0</v>
      </c>
      <c r="N48" s="70">
        <f t="shared" si="5"/>
        <v>0</v>
      </c>
    </row>
    <row r="49" spans="1:14" ht="14.45" customHeight="1" x14ac:dyDescent="0.25">
      <c r="A49" s="344"/>
      <c r="B49" s="345"/>
      <c r="C49" s="51"/>
      <c r="D49" s="33"/>
      <c r="E49" s="4"/>
      <c r="F49" s="34">
        <v>0</v>
      </c>
      <c r="G49" s="37">
        <f t="shared" si="0"/>
        <v>0</v>
      </c>
      <c r="H49" s="267">
        <f t="shared" si="1"/>
        <v>0</v>
      </c>
      <c r="I49" s="34">
        <v>0</v>
      </c>
      <c r="J49" s="37">
        <f t="shared" si="2"/>
        <v>0</v>
      </c>
      <c r="K49" s="267">
        <f t="shared" si="3"/>
        <v>0</v>
      </c>
      <c r="L49" s="34">
        <v>0</v>
      </c>
      <c r="M49" s="37">
        <f t="shared" si="4"/>
        <v>0</v>
      </c>
      <c r="N49" s="71">
        <f t="shared" si="5"/>
        <v>0</v>
      </c>
    </row>
    <row r="50" spans="1:14" ht="14.45" customHeight="1" x14ac:dyDescent="0.25">
      <c r="A50" s="338"/>
      <c r="B50" s="339"/>
      <c r="C50" s="50"/>
      <c r="D50" s="32"/>
      <c r="E50" s="3"/>
      <c r="F50" s="35">
        <v>0</v>
      </c>
      <c r="G50" s="36">
        <f t="shared" si="0"/>
        <v>0</v>
      </c>
      <c r="H50" s="265">
        <f t="shared" si="1"/>
        <v>0</v>
      </c>
      <c r="I50" s="35">
        <v>0</v>
      </c>
      <c r="J50" s="36">
        <f t="shared" si="2"/>
        <v>0</v>
      </c>
      <c r="K50" s="265">
        <f t="shared" si="3"/>
        <v>0</v>
      </c>
      <c r="L50" s="35">
        <v>0</v>
      </c>
      <c r="M50" s="36">
        <f t="shared" si="4"/>
        <v>0</v>
      </c>
      <c r="N50" s="70">
        <f t="shared" si="5"/>
        <v>0</v>
      </c>
    </row>
    <row r="51" spans="1:14" ht="14.45" customHeight="1" x14ac:dyDescent="0.25">
      <c r="A51" s="344"/>
      <c r="B51" s="345"/>
      <c r="C51" s="51"/>
      <c r="D51" s="33"/>
      <c r="E51" s="4"/>
      <c r="F51" s="34">
        <v>0</v>
      </c>
      <c r="G51" s="37">
        <f t="shared" si="0"/>
        <v>0</v>
      </c>
      <c r="H51" s="267">
        <f t="shared" si="1"/>
        <v>0</v>
      </c>
      <c r="I51" s="34">
        <v>0</v>
      </c>
      <c r="J51" s="37">
        <f t="shared" si="2"/>
        <v>0</v>
      </c>
      <c r="K51" s="267">
        <f t="shared" si="3"/>
        <v>0</v>
      </c>
      <c r="L51" s="34">
        <v>0</v>
      </c>
      <c r="M51" s="37">
        <f t="shared" si="4"/>
        <v>0</v>
      </c>
      <c r="N51" s="71">
        <f t="shared" si="5"/>
        <v>0</v>
      </c>
    </row>
    <row r="52" spans="1:14" ht="14.45" customHeight="1" x14ac:dyDescent="0.25">
      <c r="A52" s="338"/>
      <c r="B52" s="339"/>
      <c r="C52" s="50"/>
      <c r="D52" s="32"/>
      <c r="E52" s="3"/>
      <c r="F52" s="35">
        <v>0</v>
      </c>
      <c r="G52" s="36">
        <f t="shared" si="0"/>
        <v>0</v>
      </c>
      <c r="H52" s="265">
        <f t="shared" si="1"/>
        <v>0</v>
      </c>
      <c r="I52" s="35">
        <v>0</v>
      </c>
      <c r="J52" s="36">
        <f t="shared" si="2"/>
        <v>0</v>
      </c>
      <c r="K52" s="265">
        <f t="shared" si="3"/>
        <v>0</v>
      </c>
      <c r="L52" s="35">
        <v>0</v>
      </c>
      <c r="M52" s="36">
        <f t="shared" si="4"/>
        <v>0</v>
      </c>
      <c r="N52" s="70">
        <f t="shared" si="5"/>
        <v>0</v>
      </c>
    </row>
    <row r="53" spans="1:14" ht="14.45" customHeight="1" x14ac:dyDescent="0.25">
      <c r="A53" s="344"/>
      <c r="B53" s="345"/>
      <c r="C53" s="51"/>
      <c r="D53" s="33"/>
      <c r="E53" s="4"/>
      <c r="F53" s="34">
        <v>0</v>
      </c>
      <c r="G53" s="37">
        <f t="shared" si="0"/>
        <v>0</v>
      </c>
      <c r="H53" s="267">
        <f t="shared" si="1"/>
        <v>0</v>
      </c>
      <c r="I53" s="34">
        <v>0</v>
      </c>
      <c r="J53" s="37">
        <f t="shared" si="2"/>
        <v>0</v>
      </c>
      <c r="K53" s="267">
        <f t="shared" si="3"/>
        <v>0</v>
      </c>
      <c r="L53" s="34">
        <v>0</v>
      </c>
      <c r="M53" s="37">
        <f t="shared" si="4"/>
        <v>0</v>
      </c>
      <c r="N53" s="71">
        <f t="shared" si="5"/>
        <v>0</v>
      </c>
    </row>
    <row r="54" spans="1:14" ht="14.45" customHeight="1" x14ac:dyDescent="0.25">
      <c r="A54" s="338"/>
      <c r="B54" s="339"/>
      <c r="C54" s="50"/>
      <c r="D54" s="32"/>
      <c r="E54" s="3"/>
      <c r="F54" s="35">
        <v>0</v>
      </c>
      <c r="G54" s="36">
        <f t="shared" si="0"/>
        <v>0</v>
      </c>
      <c r="H54" s="265">
        <f t="shared" si="1"/>
        <v>0</v>
      </c>
      <c r="I54" s="35">
        <v>0</v>
      </c>
      <c r="J54" s="36">
        <f t="shared" si="2"/>
        <v>0</v>
      </c>
      <c r="K54" s="265">
        <f t="shared" si="3"/>
        <v>0</v>
      </c>
      <c r="L54" s="35">
        <v>0</v>
      </c>
      <c r="M54" s="36">
        <f t="shared" si="4"/>
        <v>0</v>
      </c>
      <c r="N54" s="70">
        <f t="shared" si="5"/>
        <v>0</v>
      </c>
    </row>
    <row r="55" spans="1:14" ht="14.45" customHeight="1" x14ac:dyDescent="0.25">
      <c r="A55" s="344"/>
      <c r="B55" s="345"/>
      <c r="C55" s="51"/>
      <c r="D55" s="33"/>
      <c r="E55" s="4"/>
      <c r="F55" s="34">
        <v>0</v>
      </c>
      <c r="G55" s="37">
        <f t="shared" si="0"/>
        <v>0</v>
      </c>
      <c r="H55" s="267">
        <f t="shared" si="1"/>
        <v>0</v>
      </c>
      <c r="I55" s="34">
        <v>0</v>
      </c>
      <c r="J55" s="37">
        <f t="shared" si="2"/>
        <v>0</v>
      </c>
      <c r="K55" s="267">
        <f t="shared" si="3"/>
        <v>0</v>
      </c>
      <c r="L55" s="34">
        <v>0</v>
      </c>
      <c r="M55" s="37">
        <f t="shared" si="4"/>
        <v>0</v>
      </c>
      <c r="N55" s="71">
        <f t="shared" si="5"/>
        <v>0</v>
      </c>
    </row>
    <row r="56" spans="1:14" ht="14.45" customHeight="1" x14ac:dyDescent="0.25">
      <c r="A56" s="338"/>
      <c r="B56" s="339"/>
      <c r="C56" s="50"/>
      <c r="D56" s="32"/>
      <c r="E56" s="3"/>
      <c r="F56" s="35">
        <v>0</v>
      </c>
      <c r="G56" s="36">
        <f t="shared" si="0"/>
        <v>0</v>
      </c>
      <c r="H56" s="265">
        <f t="shared" si="1"/>
        <v>0</v>
      </c>
      <c r="I56" s="35">
        <v>0</v>
      </c>
      <c r="J56" s="36">
        <f t="shared" si="2"/>
        <v>0</v>
      </c>
      <c r="K56" s="265">
        <f t="shared" si="3"/>
        <v>0</v>
      </c>
      <c r="L56" s="35">
        <v>0</v>
      </c>
      <c r="M56" s="36">
        <f t="shared" si="4"/>
        <v>0</v>
      </c>
      <c r="N56" s="70">
        <f t="shared" si="5"/>
        <v>0</v>
      </c>
    </row>
    <row r="57" spans="1:14" ht="14.45" customHeight="1" x14ac:dyDescent="0.25">
      <c r="A57" s="344"/>
      <c r="B57" s="345"/>
      <c r="C57" s="51"/>
      <c r="D57" s="33"/>
      <c r="E57" s="4"/>
      <c r="F57" s="34">
        <v>0</v>
      </c>
      <c r="G57" s="37">
        <f t="shared" si="0"/>
        <v>0</v>
      </c>
      <c r="H57" s="267">
        <f t="shared" si="1"/>
        <v>0</v>
      </c>
      <c r="I57" s="34">
        <v>0</v>
      </c>
      <c r="J57" s="37">
        <f t="shared" si="2"/>
        <v>0</v>
      </c>
      <c r="K57" s="267">
        <f t="shared" si="3"/>
        <v>0</v>
      </c>
      <c r="L57" s="34">
        <v>0</v>
      </c>
      <c r="M57" s="37">
        <f t="shared" si="4"/>
        <v>0</v>
      </c>
      <c r="N57" s="71">
        <f t="shared" si="5"/>
        <v>0</v>
      </c>
    </row>
    <row r="58" spans="1:14" ht="14.45" customHeight="1" x14ac:dyDescent="0.25">
      <c r="A58" s="338"/>
      <c r="B58" s="339"/>
      <c r="C58" s="50"/>
      <c r="D58" s="32"/>
      <c r="E58" s="3"/>
      <c r="F58" s="35">
        <v>0</v>
      </c>
      <c r="G58" s="36">
        <f t="shared" si="0"/>
        <v>0</v>
      </c>
      <c r="H58" s="265">
        <f t="shared" si="1"/>
        <v>0</v>
      </c>
      <c r="I58" s="35">
        <v>0</v>
      </c>
      <c r="J58" s="36">
        <f t="shared" si="2"/>
        <v>0</v>
      </c>
      <c r="K58" s="265">
        <f t="shared" si="3"/>
        <v>0</v>
      </c>
      <c r="L58" s="35">
        <v>0</v>
      </c>
      <c r="M58" s="36">
        <f t="shared" si="4"/>
        <v>0</v>
      </c>
      <c r="N58" s="70">
        <f t="shared" si="5"/>
        <v>0</v>
      </c>
    </row>
    <row r="59" spans="1:14" x14ac:dyDescent="0.25">
      <c r="A59" s="342" t="s">
        <v>124</v>
      </c>
      <c r="B59" s="343"/>
      <c r="C59" s="52"/>
      <c r="D59" s="2"/>
      <c r="E59" s="4"/>
      <c r="F59" s="34">
        <v>0</v>
      </c>
      <c r="G59" s="269">
        <f>+IF((F60-F59)&gt;F60*0.7,1,IF((F60-F59)&gt;F60*0.6,0.8,IF((F60-F59)&gt;F60*0.5,0.6,IF((F60-F59)&gt;F60*0.4,0.4,0.2))))</f>
        <v>0.2</v>
      </c>
      <c r="H59" s="267">
        <f t="shared" si="1"/>
        <v>0</v>
      </c>
      <c r="I59" s="34">
        <v>0</v>
      </c>
      <c r="J59" s="269">
        <f>+IF((I60-I59)&gt;I60*0.7,1,IF((I60-I59)&gt;I60*0.6,0.8,IF((I60-I59)&gt;I60*0.5,0.6,IF((I60-I59)&gt;I60*0.4,0.4,0.2))))</f>
        <v>0.2</v>
      </c>
      <c r="K59" s="267">
        <f t="shared" si="3"/>
        <v>0</v>
      </c>
      <c r="L59" s="34">
        <v>0</v>
      </c>
      <c r="M59" s="69">
        <f>+IF((L60-L59)&gt;L60*0.7,1,IF((L60-L59)&gt;L60*0.6,0.8,IF((L60-L59)&gt;L60*0.5,0.6,IF((L60-L59)&gt;L60*0.4,0.4,0.2))))</f>
        <v>0.2</v>
      </c>
      <c r="N59" s="25">
        <f t="shared" si="5"/>
        <v>0</v>
      </c>
    </row>
    <row r="60" spans="1:14" ht="23.25" x14ac:dyDescent="0.35">
      <c r="A60" s="340" t="s">
        <v>26</v>
      </c>
      <c r="B60" s="341"/>
      <c r="C60" s="53"/>
      <c r="D60" s="54"/>
      <c r="E60" s="54"/>
      <c r="F60" s="55">
        <f>SUM(F8:F59)</f>
        <v>0</v>
      </c>
      <c r="G60" s="56"/>
      <c r="H60" s="55">
        <f>SUM(H8:H59)</f>
        <v>0</v>
      </c>
      <c r="I60" s="55">
        <f>SUM(I8:I59)</f>
        <v>0</v>
      </c>
      <c r="J60" s="56"/>
      <c r="K60" s="55">
        <f>SUM(K8:K59)</f>
        <v>0</v>
      </c>
      <c r="L60" s="57">
        <f>SUM(L8:L59)</f>
        <v>0</v>
      </c>
      <c r="M60" s="56"/>
      <c r="N60" s="57">
        <f>SUM(N8:N59)</f>
        <v>0</v>
      </c>
    </row>
    <row r="61" spans="1:14" s="61" customFormat="1" ht="11.25" x14ac:dyDescent="0.2">
      <c r="A61" s="59" t="s">
        <v>122</v>
      </c>
      <c r="B61" s="59"/>
      <c r="C61" s="60"/>
      <c r="F61" s="62" t="str">
        <f>IFERROR(SUM(F8:F58)/F60,"")</f>
        <v/>
      </c>
      <c r="H61" s="62"/>
      <c r="I61" s="62" t="str">
        <f>IFERROR(SUM(I8:I58)/I60,"")</f>
        <v/>
      </c>
      <c r="K61" s="62"/>
      <c r="L61" s="62" t="str">
        <f>IFERROR(SUM(L8:L58)/L60,"")</f>
        <v/>
      </c>
      <c r="N61" s="62"/>
    </row>
    <row r="62" spans="1:14" x14ac:dyDescent="0.25">
      <c r="A62" s="63"/>
      <c r="B62" s="63"/>
      <c r="C62" s="63"/>
      <c r="F62" s="64"/>
      <c r="I62" s="64"/>
      <c r="L62" s="64"/>
    </row>
    <row r="63" spans="1:14" x14ac:dyDescent="0.25">
      <c r="A63" s="65"/>
      <c r="D63" s="66"/>
      <c r="E63" s="66"/>
      <c r="F63" s="67"/>
      <c r="G63" s="67"/>
      <c r="H63" s="67"/>
      <c r="I63" s="67"/>
      <c r="J63" s="67"/>
      <c r="K63" s="67"/>
      <c r="L63" s="67"/>
      <c r="M63" s="67"/>
      <c r="N63" s="67"/>
    </row>
    <row r="64" spans="1:14" ht="17.25" x14ac:dyDescent="0.25">
      <c r="A64" s="67" t="s">
        <v>28</v>
      </c>
      <c r="D64" s="66"/>
      <c r="E64" s="66"/>
      <c r="F64" s="67"/>
      <c r="G64" s="67"/>
      <c r="H64" s="67"/>
      <c r="I64" s="67"/>
      <c r="J64" s="67"/>
      <c r="K64" s="67"/>
      <c r="L64" s="67"/>
      <c r="M64" s="67"/>
      <c r="N64" s="67"/>
    </row>
    <row r="65" spans="1:14" ht="17.25" x14ac:dyDescent="0.25">
      <c r="A65" s="67" t="s">
        <v>27</v>
      </c>
      <c r="D65" s="67"/>
      <c r="E65" s="67"/>
      <c r="F65" s="67"/>
      <c r="G65" s="67"/>
      <c r="H65" s="67"/>
      <c r="I65" s="67"/>
      <c r="J65" s="67"/>
      <c r="K65" s="67"/>
      <c r="L65" s="67"/>
      <c r="M65" s="67"/>
      <c r="N65" s="67"/>
    </row>
  </sheetData>
  <sheetProtection algorithmName="SHA-512" hashValue="OFz8kHQeMRgT0ffMdQp0awWo4TXv/e6P7x3RLE1j8O0vtsQboxkGeCcLSdI7P0P1IjAm4Hl5zmNYLHLTqYDEqA==" saltValue="NwF5uPPkNepfUjWtcCvubw==" spinCount="100000" sheet="1" objects="1" scenarios="1" formatCells="0" insertRows="0" insertHyperlinks="0" selectLockedCells="1" sort="0" autoFilter="0" pivotTables="0"/>
  <mergeCells count="62">
    <mergeCell ref="A1:D1"/>
    <mergeCell ref="A2:D2"/>
    <mergeCell ref="A3:B3"/>
    <mergeCell ref="A4:B4"/>
    <mergeCell ref="A5:B5"/>
    <mergeCell ref="A15:B15"/>
    <mergeCell ref="F6:H6"/>
    <mergeCell ref="I6:K6"/>
    <mergeCell ref="L6:N6"/>
    <mergeCell ref="A7:B7"/>
    <mergeCell ref="A8:B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58:B58"/>
    <mergeCell ref="A60:B60"/>
    <mergeCell ref="A59:B59"/>
    <mergeCell ref="A52:B52"/>
    <mergeCell ref="A53:B53"/>
    <mergeCell ref="A54:B54"/>
    <mergeCell ref="A55:B55"/>
    <mergeCell ref="A56:B56"/>
    <mergeCell ref="A57:B57"/>
  </mergeCells>
  <conditionalFormatting sqref="H61">
    <cfRule type="containsBlanks" dxfId="59" priority="19">
      <formula>LEN(TRIM(H61))=0</formula>
    </cfRule>
    <cfRule type="cellIs" dxfId="58" priority="20" operator="greaterThanOrEqual">
      <formula>0.6949</formula>
    </cfRule>
    <cfRule type="cellIs" dxfId="57" priority="21" operator="lessThan">
      <formula>0.6949</formula>
    </cfRule>
  </conditionalFormatting>
  <conditionalFormatting sqref="K61">
    <cfRule type="containsBlanks" dxfId="56" priority="16">
      <formula>LEN(TRIM(K61))=0</formula>
    </cfRule>
    <cfRule type="cellIs" dxfId="55" priority="17" operator="greaterThanOrEqual">
      <formula>0.6949</formula>
    </cfRule>
    <cfRule type="cellIs" dxfId="54" priority="18" operator="lessThan">
      <formula>0.6949</formula>
    </cfRule>
  </conditionalFormatting>
  <conditionalFormatting sqref="F61">
    <cfRule type="containsBlanks" dxfId="53" priority="10">
      <formula>LEN(TRIM(F61))=0</formula>
    </cfRule>
    <cfRule type="cellIs" dxfId="52" priority="11" operator="greaterThanOrEqual">
      <formula>0.6949</formula>
    </cfRule>
    <cfRule type="cellIs" dxfId="51" priority="12" operator="lessThan">
      <formula>0.6949</formula>
    </cfRule>
  </conditionalFormatting>
  <conditionalFormatting sqref="I61">
    <cfRule type="containsBlanks" dxfId="50" priority="7">
      <formula>LEN(TRIM(I61))=0</formula>
    </cfRule>
    <cfRule type="cellIs" dxfId="49" priority="8" operator="greaterThanOrEqual">
      <formula>0.6949</formula>
    </cfRule>
    <cfRule type="cellIs" dxfId="48" priority="9" operator="lessThan">
      <formula>0.6949</formula>
    </cfRule>
  </conditionalFormatting>
  <conditionalFormatting sqref="L61">
    <cfRule type="containsBlanks" dxfId="47" priority="1">
      <formula>LEN(TRIM(L61))=0</formula>
    </cfRule>
    <cfRule type="cellIs" dxfId="46" priority="2" operator="greaterThanOrEqual">
      <formula>0.6949</formula>
    </cfRule>
    <cfRule type="cellIs" dxfId="45" priority="3" operator="lessThan">
      <formula>0.6949</formula>
    </cfRule>
  </conditionalFormatting>
  <conditionalFormatting sqref="N61">
    <cfRule type="containsBlanks" dxfId="44" priority="4">
      <formula>LEN(TRIM(N61))=0</formula>
    </cfRule>
    <cfRule type="cellIs" dxfId="43" priority="5" operator="greaterThanOrEqual">
      <formula>0.6949</formula>
    </cfRule>
    <cfRule type="cellIs" dxfId="42" priority="6" operator="lessThan">
      <formula>0.6949</formula>
    </cfRule>
  </conditionalFormatting>
  <pageMargins left="0.7" right="0.7" top="0.75" bottom="0.75" header="0.3" footer="0.3"/>
  <pageSetup scale="46" orientation="landscape" r:id="rId1"/>
  <headerFooter differentOddEven="1">
    <oddFooter>&amp;CSaudi Aramco: Confidential&amp;RPublished March 2, 2017</oddFooter>
    <evenFooter>&amp;CSaudi Aramco: Confidential</even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'CAPEX Categories'!$M$3:$M$4</xm:f>
          </x14:formula1>
          <xm:sqref>E8:E58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2"/>
  <sheetViews>
    <sheetView topLeftCell="A23" workbookViewId="0">
      <selection activeCell="D31" sqref="D31:F36"/>
    </sheetView>
  </sheetViews>
  <sheetFormatPr defaultRowHeight="15" x14ac:dyDescent="0.25"/>
  <cols>
    <col min="1" max="1" width="2.7109375" style="9" customWidth="1"/>
    <col min="2" max="2" width="29" style="5" customWidth="1"/>
    <col min="3" max="3" width="9.140625" style="5"/>
    <col min="4" max="4" width="10.5703125" style="5" bestFit="1" customWidth="1"/>
    <col min="5" max="6" width="9.140625" style="5"/>
    <col min="7" max="7" width="2.7109375" style="5" customWidth="1"/>
    <col min="8" max="10" width="10.5703125" style="5" bestFit="1" customWidth="1"/>
    <col min="11" max="11" width="10.5703125" style="5" customWidth="1"/>
    <col min="12" max="14" width="9.140625" style="5"/>
    <col min="15" max="15" width="2.7109375" style="5" customWidth="1"/>
    <col min="16" max="16384" width="9.140625" style="5"/>
  </cols>
  <sheetData>
    <row r="2" spans="1:11" x14ac:dyDescent="0.25">
      <c r="A2" s="10"/>
      <c r="B2" s="11"/>
      <c r="C2" s="352" t="s">
        <v>0</v>
      </c>
      <c r="D2" s="352"/>
      <c r="E2" s="352"/>
      <c r="F2" s="352"/>
      <c r="H2" s="352" t="s">
        <v>30</v>
      </c>
      <c r="I2" s="352"/>
      <c r="J2" s="352"/>
      <c r="K2" s="352"/>
    </row>
    <row r="3" spans="1:11" x14ac:dyDescent="0.25">
      <c r="A3" s="10"/>
      <c r="B3" s="11"/>
      <c r="C3" s="261">
        <f>+Data!D4</f>
        <v>2013</v>
      </c>
      <c r="D3" s="261">
        <f>+Data!D5</f>
        <v>2014</v>
      </c>
      <c r="E3" s="261">
        <f>+Data!D6</f>
        <v>2015</v>
      </c>
      <c r="F3" s="261">
        <f>+Data!D7</f>
        <v>2016</v>
      </c>
      <c r="H3" s="261">
        <f>+Data!D4</f>
        <v>2013</v>
      </c>
      <c r="I3" s="261">
        <f>+Data!D5</f>
        <v>2014</v>
      </c>
      <c r="J3" s="261">
        <f>+Data!D6</f>
        <v>2015</v>
      </c>
      <c r="K3" s="261">
        <f>+Data!D7</f>
        <v>2016</v>
      </c>
    </row>
    <row r="4" spans="1:11" x14ac:dyDescent="0.25">
      <c r="A4" s="9" t="s">
        <v>98</v>
      </c>
    </row>
    <row r="5" spans="1:11" x14ac:dyDescent="0.25">
      <c r="B5" s="5" t="s">
        <v>96</v>
      </c>
      <c r="I5" s="12" t="str">
        <f>IFERROR(+'Page 2. IKTVA Schedule'!E10/'Page 2. IKTVA Schedule'!E$13,"NA")</f>
        <v>NA</v>
      </c>
      <c r="J5" s="12" t="str">
        <f>IFERROR(+'Page 2. IKTVA Schedule'!G10/'Page 2. IKTVA Schedule'!G$13,"NA")</f>
        <v>NA</v>
      </c>
      <c r="K5" s="12" t="str">
        <f>IFERROR(+'Page 2. IKTVA Schedule'!I10/'Page 2. IKTVA Schedule'!I$13,"NA")</f>
        <v>NA</v>
      </c>
    </row>
    <row r="6" spans="1:11" x14ac:dyDescent="0.25">
      <c r="B6" s="5" t="s">
        <v>97</v>
      </c>
      <c r="I6" s="12" t="str">
        <f>IFERROR(+'Page 2. IKTVA Schedule'!E11/'Page 2. IKTVA Schedule'!E$13,"NA")</f>
        <v>NA</v>
      </c>
      <c r="J6" s="12" t="str">
        <f>IFERROR(+'Page 2. IKTVA Schedule'!G11/'Page 2. IKTVA Schedule'!G$13,"NA")</f>
        <v>NA</v>
      </c>
      <c r="K6" s="12" t="str">
        <f>IFERROR(+'Page 2. IKTVA Schedule'!I11/'Page 2. IKTVA Schedule'!I$13,"NA")</f>
        <v>NA</v>
      </c>
    </row>
    <row r="7" spans="1:11" x14ac:dyDescent="0.25">
      <c r="B7" s="5" t="s">
        <v>31</v>
      </c>
      <c r="E7" s="12"/>
      <c r="F7" s="12"/>
      <c r="H7" s="12"/>
      <c r="I7" s="12" t="str">
        <f>IFERROR(+'Page 2. IKTVA Schedule'!E12/'Page 2. IKTVA Schedule'!E$13,"NA")</f>
        <v>NA</v>
      </c>
      <c r="J7" s="12" t="str">
        <f>IFERROR(+'Page 2. IKTVA Schedule'!G12/'Page 2. IKTVA Schedule'!G$13,"NA")</f>
        <v>NA</v>
      </c>
      <c r="K7" s="12" t="str">
        <f>IFERROR(+'Page 2. IKTVA Schedule'!I12/'Page 2. IKTVA Schedule'!I$13,"NA")</f>
        <v>NA</v>
      </c>
    </row>
    <row r="8" spans="1:11" ht="5.0999999999999996" customHeight="1" x14ac:dyDescent="0.25">
      <c r="E8" s="12"/>
      <c r="F8" s="12"/>
      <c r="H8" s="12"/>
      <c r="I8" s="12"/>
      <c r="J8" s="12"/>
      <c r="K8" s="12"/>
    </row>
    <row r="9" spans="1:11" x14ac:dyDescent="0.25">
      <c r="B9" s="5" t="s">
        <v>32</v>
      </c>
      <c r="C9" s="12"/>
      <c r="D9" s="12" t="str">
        <f>IFERROR(+'Page 2. IKTVA Schedule'!D13/'Page 2. IKTVA Schedule'!E13,"NA")</f>
        <v>NA</v>
      </c>
      <c r="E9" s="12" t="str">
        <f>IFERROR(+'Page 2. IKTVA Schedule'!F13/'Page 2. IKTVA Schedule'!G13,"NA")</f>
        <v>NA</v>
      </c>
      <c r="F9" s="12" t="str">
        <f>IFERROR(+'Page 2. IKTVA Schedule'!H13/'Page 2. IKTVA Schedule'!I13,"NA")</f>
        <v>NA</v>
      </c>
    </row>
    <row r="10" spans="1:11" ht="5.0999999999999996" customHeight="1" x14ac:dyDescent="0.25">
      <c r="C10" s="12"/>
      <c r="D10" s="12"/>
      <c r="E10" s="12"/>
      <c r="F10" s="12"/>
    </row>
    <row r="11" spans="1:11" x14ac:dyDescent="0.25">
      <c r="B11" s="5" t="s">
        <v>33</v>
      </c>
      <c r="C11" s="12"/>
      <c r="D11" s="12" t="str">
        <f>IFERROR(+'Page 2. IKTVA Schedule'!D17/'Page 2. IKTVA Schedule'!D13,"NA")</f>
        <v>NA</v>
      </c>
      <c r="E11" s="12" t="str">
        <f>IFERROR(+'Page 2. IKTVA Schedule'!F17/'Page 2. IKTVA Schedule'!F13,"NA")</f>
        <v>NA</v>
      </c>
      <c r="F11" s="12" t="str">
        <f>IFERROR(+'Page 2. IKTVA Schedule'!H17/'Page 2. IKTVA Schedule'!H13,"NA")</f>
        <v>NA</v>
      </c>
      <c r="H11" s="12"/>
      <c r="I11" s="12" t="str">
        <f>IFERROR(+'Page 2. IKTVA Schedule'!E17/'Page 2. IKTVA Schedule'!E$13,"NA")</f>
        <v>NA</v>
      </c>
      <c r="J11" s="12" t="str">
        <f>IFERROR(+'Page 2. IKTVA Schedule'!G17/'Page 2. IKTVA Schedule'!G$13,"NA")</f>
        <v>NA</v>
      </c>
      <c r="K11" s="12" t="str">
        <f>IFERROR(+'Page 2. IKTVA Schedule'!I17/'Page 2. IKTVA Schedule'!I$13,"NA")</f>
        <v>NA</v>
      </c>
    </row>
    <row r="12" spans="1:11" x14ac:dyDescent="0.25">
      <c r="B12" s="5" t="s">
        <v>235</v>
      </c>
      <c r="C12" s="12"/>
      <c r="D12" s="12" t="str">
        <f>IFERROR(+'Page 2. IKTVA Schedule'!D21/'Page 2. IKTVA Schedule'!D$13,"NA")</f>
        <v>NA</v>
      </c>
      <c r="E12" s="12" t="str">
        <f>IFERROR(+'Page 2. IKTVA Schedule'!F21/'Page 2. IKTVA Schedule'!F$13,"NA")</f>
        <v>NA</v>
      </c>
      <c r="F12" s="12" t="str">
        <f>IFERROR(+'Page 2. IKTVA Schedule'!H21/'Page 2. IKTVA Schedule'!H$13,"NA")</f>
        <v>NA</v>
      </c>
      <c r="H12" s="12"/>
      <c r="I12" s="12" t="str">
        <f>IFERROR(+'Page 2. IKTVA Schedule'!E21/'Page 2. IKTVA Schedule'!E$13,"NA")</f>
        <v>NA</v>
      </c>
      <c r="J12" s="12" t="str">
        <f>IFERROR(+'Page 2. IKTVA Schedule'!G21/'Page 2. IKTVA Schedule'!G$13,"NA")</f>
        <v>NA</v>
      </c>
      <c r="K12" s="12" t="str">
        <f>IFERROR(+'Page 2. IKTVA Schedule'!I21/'Page 2. IKTVA Schedule'!I$13,"NA")</f>
        <v>NA</v>
      </c>
    </row>
    <row r="13" spans="1:11" x14ac:dyDescent="0.25">
      <c r="B13" s="5" t="s">
        <v>51</v>
      </c>
      <c r="C13" s="12"/>
      <c r="D13" s="12" t="str">
        <f>IFERROR(+'Page 2. IKTVA Schedule'!D25/'Page 2. IKTVA Schedule'!D$13,"NA")</f>
        <v>NA</v>
      </c>
      <c r="E13" s="12" t="str">
        <f>IFERROR(+'Page 2. IKTVA Schedule'!F25/'Page 2. IKTVA Schedule'!F$13,"NA")</f>
        <v>NA</v>
      </c>
      <c r="F13" s="12" t="str">
        <f>IFERROR(+'Page 2. IKTVA Schedule'!H25/'Page 2. IKTVA Schedule'!H$13,"NA")</f>
        <v>NA</v>
      </c>
      <c r="H13" s="12"/>
      <c r="I13" s="12" t="str">
        <f>IFERROR(+'Page 2. IKTVA Schedule'!E25/'Page 2. IKTVA Schedule'!E$13,"NA")</f>
        <v>NA</v>
      </c>
      <c r="J13" s="12" t="str">
        <f>IFERROR(+'Page 2. IKTVA Schedule'!G25/'Page 2. IKTVA Schedule'!G$13,"NA")</f>
        <v>NA</v>
      </c>
      <c r="K13" s="12" t="str">
        <f>IFERROR(+'Page 2. IKTVA Schedule'!I25/'Page 2. IKTVA Schedule'!I$13,"NA")</f>
        <v>NA</v>
      </c>
    </row>
    <row r="14" spans="1:11" x14ac:dyDescent="0.25">
      <c r="B14" s="5" t="s">
        <v>34</v>
      </c>
      <c r="C14" s="12"/>
      <c r="D14" s="12" t="str">
        <f>IFERROR(+'Page 2. IKTVA Schedule'!D27/'Page 2. IKTVA Schedule'!D$13,"NA")</f>
        <v>NA</v>
      </c>
      <c r="E14" s="12" t="str">
        <f>IFERROR(+'Page 2. IKTVA Schedule'!F27/'Page 2. IKTVA Schedule'!F$13,"NA")</f>
        <v>NA</v>
      </c>
      <c r="F14" s="12" t="str">
        <f>IFERROR(+'Page 2. IKTVA Schedule'!H27/'Page 2. IKTVA Schedule'!H$13,"NA")</f>
        <v>NA</v>
      </c>
      <c r="H14" s="12"/>
      <c r="I14" s="12" t="str">
        <f>IFERROR(+'Page 2. IKTVA Schedule'!E27/'Page 2. IKTVA Schedule'!E$13,"NA")</f>
        <v>NA</v>
      </c>
      <c r="J14" s="12" t="str">
        <f>IFERROR(+'Page 2. IKTVA Schedule'!G27/'Page 2. IKTVA Schedule'!G$13,"NA")</f>
        <v>NA</v>
      </c>
      <c r="K14" s="12" t="str">
        <f>IFERROR(+'Page 2. IKTVA Schedule'!I27/'Page 2. IKTVA Schedule'!I$13,"NA")</f>
        <v>NA</v>
      </c>
    </row>
    <row r="15" spans="1:11" x14ac:dyDescent="0.25">
      <c r="B15" s="5" t="s">
        <v>66</v>
      </c>
      <c r="C15" s="12"/>
      <c r="D15" s="12" t="str">
        <f>IFERROR(+'Page 2. IKTVA Schedule'!D29/'Page 2. IKTVA Schedule'!D$13,"NA")</f>
        <v>NA</v>
      </c>
      <c r="E15" s="12" t="str">
        <f>IFERROR(+'Page 2. IKTVA Schedule'!F29/'Page 2. IKTVA Schedule'!F$13,"NA")</f>
        <v>NA</v>
      </c>
      <c r="F15" s="12" t="str">
        <f>IFERROR(+'Page 2. IKTVA Schedule'!H29/'Page 2. IKTVA Schedule'!H$13,"NA")</f>
        <v>NA</v>
      </c>
      <c r="H15" s="12"/>
      <c r="I15" s="12" t="str">
        <f>IFERROR(+'Page 2. IKTVA Schedule'!E29/'Page 2. IKTVA Schedule'!E$13,"NA")</f>
        <v>NA</v>
      </c>
      <c r="J15" s="12" t="str">
        <f>IFERROR(+'Page 2. IKTVA Schedule'!G29/'Page 2. IKTVA Schedule'!G$13,"NA")</f>
        <v>NA</v>
      </c>
      <c r="K15" s="12" t="str">
        <f>IFERROR(+'Page 2. IKTVA Schedule'!I29/'Page 2. IKTVA Schedule'!I$13,"NA")</f>
        <v>NA</v>
      </c>
    </row>
    <row r="16" spans="1:11" ht="5.0999999999999996" customHeight="1" x14ac:dyDescent="0.25">
      <c r="C16" s="12"/>
      <c r="D16" s="12"/>
      <c r="E16" s="12"/>
      <c r="F16" s="12"/>
      <c r="H16" s="12"/>
      <c r="I16" s="12"/>
      <c r="J16" s="12"/>
      <c r="K16" s="12"/>
    </row>
    <row r="17" spans="1:11" x14ac:dyDescent="0.25">
      <c r="B17" s="5" t="s">
        <v>102</v>
      </c>
      <c r="C17" s="12"/>
      <c r="D17" s="12"/>
      <c r="E17" s="12"/>
      <c r="F17" s="12"/>
      <c r="H17" s="12"/>
      <c r="I17" s="12" t="str">
        <f>IFERROR(+'Page 2. IKTVA Schedule'!E36/'Page 2. IKTVA Schedule'!E$13,"NA")</f>
        <v>NA</v>
      </c>
      <c r="J17" s="12" t="str">
        <f>IFERROR(+'Page 2. IKTVA Schedule'!G36/'Page 2. IKTVA Schedule'!G$13,"NA")</f>
        <v>NA</v>
      </c>
      <c r="K17" s="12" t="str">
        <f>IFERROR(+'Page 2. IKTVA Schedule'!I36/'Page 2. IKTVA Schedule'!I$13,"NA")</f>
        <v>NA</v>
      </c>
    </row>
    <row r="18" spans="1:11" x14ac:dyDescent="0.25">
      <c r="B18" s="5" t="s">
        <v>103</v>
      </c>
      <c r="C18" s="12"/>
      <c r="D18" s="12"/>
      <c r="E18" s="12"/>
      <c r="F18" s="12"/>
      <c r="H18" s="12"/>
      <c r="I18" s="12" t="str">
        <f>IFERROR(+'Page 2. IKTVA Schedule'!E40/'Page 2. IKTVA Schedule'!E$13,"NA")</f>
        <v>NA</v>
      </c>
      <c r="J18" s="12" t="str">
        <f>IFERROR(+'Page 2. IKTVA Schedule'!G40/'Page 2. IKTVA Schedule'!G$13,"NA")</f>
        <v>NA</v>
      </c>
      <c r="K18" s="12" t="str">
        <f>IFERROR(+'Page 2. IKTVA Schedule'!I40/'Page 2. IKTVA Schedule'!I$13,"NA")</f>
        <v>NA</v>
      </c>
    </row>
    <row r="19" spans="1:11" x14ac:dyDescent="0.25">
      <c r="A19" s="18"/>
      <c r="B19" s="19"/>
      <c r="C19" s="19"/>
      <c r="D19" s="19"/>
      <c r="E19" s="19"/>
      <c r="F19" s="19"/>
      <c r="H19" s="19"/>
      <c r="I19" s="19"/>
      <c r="J19" s="19"/>
      <c r="K19" s="19"/>
    </row>
    <row r="20" spans="1:11" x14ac:dyDescent="0.25">
      <c r="A20" s="9" t="s">
        <v>99</v>
      </c>
    </row>
    <row r="21" spans="1:11" x14ac:dyDescent="0.25">
      <c r="B21" s="5" t="s">
        <v>33</v>
      </c>
      <c r="C21" s="12"/>
      <c r="D21" s="12" t="str">
        <f>IFERROR('Page 2. IKTVA Schedule'!D17/('Page 2. IKTVA Schedule'!D$10+'Page 2. IKTVA Schedule'!D$12),"NA")</f>
        <v>NA</v>
      </c>
      <c r="E21" s="12" t="str">
        <f>IFERROR('Page 2. IKTVA Schedule'!F17/('Page 2. IKTVA Schedule'!F$10+'Page 2. IKTVA Schedule'!F$12),"NA")</f>
        <v>NA</v>
      </c>
      <c r="F21" s="12" t="str">
        <f>IFERROR('Page 2. IKTVA Schedule'!H17/('Page 2. IKTVA Schedule'!H$10+'Page 2. IKTVA Schedule'!H$12),"NA")</f>
        <v>NA</v>
      </c>
      <c r="H21" s="12"/>
      <c r="I21" s="12" t="str">
        <f>IFERROR('Page 2. IKTVA Schedule'!E17/('Page 2. IKTVA Schedule'!E$10+'Page 2. IKTVA Schedule'!E$12),"NA")</f>
        <v>NA</v>
      </c>
      <c r="J21" s="12" t="str">
        <f>IFERROR('Page 2. IKTVA Schedule'!G17/('Page 2. IKTVA Schedule'!G$10+'Page 2. IKTVA Schedule'!G$12),"NA")</f>
        <v>NA</v>
      </c>
      <c r="K21" s="12" t="str">
        <f>IFERROR('Page 2. IKTVA Schedule'!I17/('Page 2. IKTVA Schedule'!I$10+'Page 2. IKTVA Schedule'!I$12),"NA")</f>
        <v>NA</v>
      </c>
    </row>
    <row r="22" spans="1:11" x14ac:dyDescent="0.25">
      <c r="B22" s="5" t="s">
        <v>235</v>
      </c>
      <c r="C22" s="12"/>
      <c r="D22" s="12" t="str">
        <f>IFERROR(+'Page 2. IKTVA Schedule'!D21/('Page 2. IKTVA Schedule'!D$10+'Page 2. IKTVA Schedule'!D$12),"NA")</f>
        <v>NA</v>
      </c>
      <c r="E22" s="12" t="str">
        <f>IFERROR(+'Page 2. IKTVA Schedule'!F21/('Page 2. IKTVA Schedule'!F$10+'Page 2. IKTVA Schedule'!F$12),"NA")</f>
        <v>NA</v>
      </c>
      <c r="F22" s="12" t="str">
        <f>IFERROR(+'Page 2. IKTVA Schedule'!H21/('Page 2. IKTVA Schedule'!H$10+'Page 2. IKTVA Schedule'!H$12),"NA")</f>
        <v>NA</v>
      </c>
      <c r="H22" s="12"/>
      <c r="I22" s="12" t="str">
        <f>IFERROR(+'Page 2. IKTVA Schedule'!E21/('Page 2. IKTVA Schedule'!E$10+'Page 2. IKTVA Schedule'!E$12),"NA")</f>
        <v>NA</v>
      </c>
      <c r="J22" s="12" t="str">
        <f>IFERROR(+'Page 2. IKTVA Schedule'!G21/('Page 2. IKTVA Schedule'!G$10+'Page 2. IKTVA Schedule'!G$12),"NA")</f>
        <v>NA</v>
      </c>
      <c r="K22" s="12" t="str">
        <f>IFERROR(+'Page 2. IKTVA Schedule'!I21/('Page 2. IKTVA Schedule'!I$10+'Page 2. IKTVA Schedule'!I$12),"NA")</f>
        <v>NA</v>
      </c>
    </row>
    <row r="23" spans="1:11" x14ac:dyDescent="0.25">
      <c r="B23" s="5" t="s">
        <v>51</v>
      </c>
      <c r="C23" s="12"/>
      <c r="D23" s="12" t="str">
        <f>IFERROR(+'Page 2. IKTVA Schedule'!D25/('Page 2. IKTVA Schedule'!D$10+'Page 2. IKTVA Schedule'!D$12),"NA")</f>
        <v>NA</v>
      </c>
      <c r="E23" s="12" t="str">
        <f>IFERROR(+'Page 2. IKTVA Schedule'!F25/('Page 2. IKTVA Schedule'!F$10+'Page 2. IKTVA Schedule'!F$12),"NA")</f>
        <v>NA</v>
      </c>
      <c r="F23" s="12" t="str">
        <f>IFERROR(+'Page 2. IKTVA Schedule'!H25/('Page 2. IKTVA Schedule'!H$10+'Page 2. IKTVA Schedule'!H$12),"NA")</f>
        <v>NA</v>
      </c>
      <c r="H23" s="12"/>
      <c r="I23" s="12" t="str">
        <f>IFERROR(+'Page 2. IKTVA Schedule'!E25/('Page 2. IKTVA Schedule'!E$10+'Page 2. IKTVA Schedule'!E$12),"NA")</f>
        <v>NA</v>
      </c>
      <c r="J23" s="12" t="str">
        <f>IFERROR(+'Page 2. IKTVA Schedule'!G25/('Page 2. IKTVA Schedule'!G$10+'Page 2. IKTVA Schedule'!G$12),"NA")</f>
        <v>NA</v>
      </c>
      <c r="K23" s="12" t="str">
        <f>IFERROR(+'Page 2. IKTVA Schedule'!I25/('Page 2. IKTVA Schedule'!I$10+'Page 2. IKTVA Schedule'!I$12),"NA")</f>
        <v>NA</v>
      </c>
    </row>
    <row r="24" spans="1:11" x14ac:dyDescent="0.25">
      <c r="B24" s="5" t="s">
        <v>34</v>
      </c>
      <c r="C24" s="12"/>
      <c r="D24" s="12" t="str">
        <f>IFERROR(+'Page 2. IKTVA Schedule'!D27/('Page 2. IKTVA Schedule'!D$10+'Page 2. IKTVA Schedule'!D$12),"NA")</f>
        <v>NA</v>
      </c>
      <c r="E24" s="12" t="str">
        <f>IFERROR(+'Page 2. IKTVA Schedule'!F27/('Page 2. IKTVA Schedule'!F$10+'Page 2. IKTVA Schedule'!F$12),"NA")</f>
        <v>NA</v>
      </c>
      <c r="F24" s="12" t="str">
        <f>IFERROR(+'Page 2. IKTVA Schedule'!H27/('Page 2. IKTVA Schedule'!H$10+'Page 2. IKTVA Schedule'!H$12),"NA")</f>
        <v>NA</v>
      </c>
      <c r="H24" s="12"/>
      <c r="I24" s="12" t="str">
        <f>IFERROR(+'Page 2. IKTVA Schedule'!E27/('Page 2. IKTVA Schedule'!E$10+'Page 2. IKTVA Schedule'!E$12),"NA")</f>
        <v>NA</v>
      </c>
      <c r="J24" s="12" t="str">
        <f>IFERROR(+'Page 2. IKTVA Schedule'!G27/('Page 2. IKTVA Schedule'!G$10+'Page 2. IKTVA Schedule'!G$12),"NA")</f>
        <v>NA</v>
      </c>
      <c r="K24" s="12" t="str">
        <f>IFERROR(+'Page 2. IKTVA Schedule'!I27/('Page 2. IKTVA Schedule'!I$10+'Page 2. IKTVA Schedule'!I$12),"NA")</f>
        <v>NA</v>
      </c>
    </row>
    <row r="25" spans="1:11" x14ac:dyDescent="0.25">
      <c r="B25" s="5" t="s">
        <v>66</v>
      </c>
      <c r="C25" s="12"/>
      <c r="D25" s="12" t="str">
        <f>IFERROR(+'Page 2. IKTVA Schedule'!D29/('Page 2. IKTVA Schedule'!D$10+'Page 2. IKTVA Schedule'!D$12),"NA")</f>
        <v>NA</v>
      </c>
      <c r="E25" s="12" t="str">
        <f>IFERROR(+'Page 2. IKTVA Schedule'!F29/('Page 2. IKTVA Schedule'!F$10+'Page 2. IKTVA Schedule'!F$12),"NA")</f>
        <v>NA</v>
      </c>
      <c r="F25" s="12" t="str">
        <f>IFERROR(+'Page 2. IKTVA Schedule'!H29/('Page 2. IKTVA Schedule'!H$10+'Page 2. IKTVA Schedule'!H$12),"NA")</f>
        <v>NA</v>
      </c>
      <c r="H25" s="12"/>
      <c r="I25" s="12" t="str">
        <f>IFERROR(+'Page 2. IKTVA Schedule'!E29/('Page 2. IKTVA Schedule'!E$10+'Page 2. IKTVA Schedule'!E$12),"NA")</f>
        <v>NA</v>
      </c>
      <c r="J25" s="12" t="str">
        <f>IFERROR(+'Page 2. IKTVA Schedule'!G29/('Page 2. IKTVA Schedule'!G$10+'Page 2. IKTVA Schedule'!G$12),"NA")</f>
        <v>NA</v>
      </c>
      <c r="K25" s="12" t="str">
        <f>IFERROR(+'Page 2. IKTVA Schedule'!I29/('Page 2. IKTVA Schedule'!I$10+'Page 2. IKTVA Schedule'!I$12),"NA")</f>
        <v>NA</v>
      </c>
    </row>
    <row r="26" spans="1:11" ht="5.0999999999999996" customHeight="1" x14ac:dyDescent="0.25">
      <c r="C26" s="12"/>
      <c r="D26" s="12"/>
      <c r="E26" s="12"/>
      <c r="F26" s="12"/>
      <c r="H26" s="12"/>
      <c r="I26" s="12"/>
      <c r="J26" s="12"/>
      <c r="K26" s="12"/>
    </row>
    <row r="27" spans="1:11" x14ac:dyDescent="0.25">
      <c r="B27" s="5" t="s">
        <v>102</v>
      </c>
      <c r="C27" s="12"/>
      <c r="D27" s="12"/>
      <c r="E27" s="12"/>
      <c r="F27" s="12"/>
      <c r="H27" s="12"/>
      <c r="I27" s="12" t="str">
        <f>IFERROR(+'Page 2. IKTVA Schedule'!E36/('Page 2. IKTVA Schedule'!E$10+'Page 2. IKTVA Schedule'!E$12),"NA")</f>
        <v>NA</v>
      </c>
      <c r="J27" s="12" t="str">
        <f>IFERROR(+'Page 2. IKTVA Schedule'!G36/('Page 2. IKTVA Schedule'!G$10+'Page 2. IKTVA Schedule'!G$12),"NA")</f>
        <v>NA</v>
      </c>
      <c r="K27" s="12" t="str">
        <f>IFERROR(+'Page 2. IKTVA Schedule'!I36/('Page 2. IKTVA Schedule'!I$10+'Page 2. IKTVA Schedule'!I$12),"NA")</f>
        <v>NA</v>
      </c>
    </row>
    <row r="28" spans="1:11" x14ac:dyDescent="0.25">
      <c r="B28" s="5" t="s">
        <v>103</v>
      </c>
      <c r="C28" s="12"/>
      <c r="D28" s="12"/>
      <c r="E28" s="12"/>
      <c r="F28" s="12"/>
      <c r="H28" s="12"/>
      <c r="I28" s="12" t="str">
        <f>IFERROR(+'Page 2. IKTVA Schedule'!E40/('Page 2. IKTVA Schedule'!E$10+'Page 2. IKTVA Schedule'!E$12),"NA")</f>
        <v>NA</v>
      </c>
      <c r="J28" s="12" t="str">
        <f>IFERROR(+'Page 2. IKTVA Schedule'!G40/('Page 2. IKTVA Schedule'!G$10+'Page 2. IKTVA Schedule'!G$12),"NA")</f>
        <v>NA</v>
      </c>
      <c r="K28" s="12" t="str">
        <f>IFERROR(+'Page 2. IKTVA Schedule'!I40/('Page 2. IKTVA Schedule'!I$10+'Page 2. IKTVA Schedule'!I$12),"NA")</f>
        <v>NA</v>
      </c>
    </row>
    <row r="29" spans="1:11" x14ac:dyDescent="0.25">
      <c r="A29" s="18"/>
      <c r="B29" s="19"/>
      <c r="C29" s="19"/>
      <c r="D29" s="19"/>
      <c r="E29" s="19"/>
      <c r="F29" s="19"/>
      <c r="H29" s="19"/>
      <c r="I29" s="19"/>
      <c r="J29" s="19"/>
      <c r="K29" s="19"/>
    </row>
    <row r="30" spans="1:11" x14ac:dyDescent="0.25">
      <c r="A30" s="9" t="s">
        <v>108</v>
      </c>
    </row>
    <row r="31" spans="1:11" x14ac:dyDescent="0.25">
      <c r="B31" s="5" t="s">
        <v>33</v>
      </c>
      <c r="C31" s="13"/>
      <c r="D31" s="13" t="str">
        <f>IFERROR(IF(ROUND('Page 2. IKTVA Schedule'!D$10/('Page 2. IKTVA Schedule'!E$10+'Page 2. IKTVA Schedule'!E$12),2)=ROUND('Page 2. IKTVA Schedule'!D15/'Page 2. IKTVA Schedule'!E15,2),"Yes","No"),"NA")</f>
        <v>NA</v>
      </c>
      <c r="E31" s="13" t="str">
        <f>IFERROR(IF(ROUND('Page 2. IKTVA Schedule'!F$10/('Page 2. IKTVA Schedule'!G$10+'Page 2. IKTVA Schedule'!G$12),2)=ROUND('Page 2. IKTVA Schedule'!F15/'Page 2. IKTVA Schedule'!G15,2),"Yes","No"),"NA")</f>
        <v>NA</v>
      </c>
      <c r="F31" s="13" t="str">
        <f>IFERROR(IF(ROUND('Page 2. IKTVA Schedule'!H$10/('Page 2. IKTVA Schedule'!I$10+'Page 2. IKTVA Schedule'!I$12),2)=ROUND('Page 2. IKTVA Schedule'!H15/'Page 2. IKTVA Schedule'!I15,2),"Yes","No"),"NA")</f>
        <v>NA</v>
      </c>
    </row>
    <row r="32" spans="1:11" x14ac:dyDescent="0.25">
      <c r="B32" s="5" t="s">
        <v>35</v>
      </c>
      <c r="C32" s="13"/>
      <c r="D32" s="13" t="str">
        <f>IFERROR(IF(ROUND('Page 2. IKTVA Schedule'!D$10/('Page 2. IKTVA Schedule'!E$10+'Page 2. IKTVA Schedule'!E$12),2)=ROUND('Page 2. IKTVA Schedule'!D19/'Page 2. IKTVA Schedule'!E19,2),"Yes","No"),"NA")</f>
        <v>NA</v>
      </c>
      <c r="E32" s="13" t="str">
        <f>IFERROR(IF(ROUND('Page 2. IKTVA Schedule'!F$10/('Page 2. IKTVA Schedule'!G$10+'Page 2. IKTVA Schedule'!G$12),2)=ROUND('Page 2. IKTVA Schedule'!F19/'Page 2. IKTVA Schedule'!G19,2),"Yes","No"),"NA")</f>
        <v>NA</v>
      </c>
      <c r="F32" s="13" t="str">
        <f>IFERROR(IF(ROUND('Page 2. IKTVA Schedule'!H$10/('Page 2. IKTVA Schedule'!I$10+'Page 2. IKTVA Schedule'!I$12),2)=ROUND('Page 2. IKTVA Schedule'!H19/'Page 2. IKTVA Schedule'!I19,2),"Yes","No"),"NA")</f>
        <v>NA</v>
      </c>
    </row>
    <row r="33" spans="1:11" x14ac:dyDescent="0.25">
      <c r="B33" s="5" t="s">
        <v>36</v>
      </c>
      <c r="C33" s="13"/>
      <c r="D33" s="13" t="str">
        <f>IFERROR(IF(ROUND('Page 2. IKTVA Schedule'!D$10/('Page 2. IKTVA Schedule'!E$10+'Page 2. IKTVA Schedule'!E$12),2)=ROUND('Page 2. IKTVA Schedule'!D21/'Page 2. IKTVA Schedule'!E21,2),"Yes","No"),"NA")</f>
        <v>NA</v>
      </c>
      <c r="E33" s="13" t="str">
        <f>IFERROR(IF(ROUND('Page 2. IKTVA Schedule'!F$10/('Page 2. IKTVA Schedule'!G$10+'Page 2. IKTVA Schedule'!G$12),2)=ROUND('Page 2. IKTVA Schedule'!F21/'Page 2. IKTVA Schedule'!G21,2),"Yes","No"),"NA")</f>
        <v>NA</v>
      </c>
      <c r="F33" s="13" t="str">
        <f>IFERROR(IF(ROUND('Page 2. IKTVA Schedule'!H$10/('Page 2. IKTVA Schedule'!I$10+'Page 2. IKTVA Schedule'!I$12),2)=ROUND('Page 2. IKTVA Schedule'!H21/'Page 2. IKTVA Schedule'!I21,2),"Yes","No"),"NA")</f>
        <v>NA</v>
      </c>
    </row>
    <row r="34" spans="1:11" x14ac:dyDescent="0.25">
      <c r="B34" s="5" t="s">
        <v>14</v>
      </c>
      <c r="C34" s="13"/>
      <c r="D34" s="13" t="str">
        <f>IFERROR(IF(ROUND('Page 2. IKTVA Schedule'!D$10/('Page 2. IKTVA Schedule'!E$10+'Page 2. IKTVA Schedule'!E$12),2)=ROUND('Page 2. IKTVA Schedule'!D25/'Page 2. IKTVA Schedule'!E25,2),"Yes","No"),"NA")</f>
        <v>NA</v>
      </c>
      <c r="E34" s="13" t="str">
        <f>IFERROR(IF(ROUND('Page 2. IKTVA Schedule'!F$10/('Page 2. IKTVA Schedule'!G$10+'Page 2. IKTVA Schedule'!G$12),2)=ROUND('Page 2. IKTVA Schedule'!F25/'Page 2. IKTVA Schedule'!G25,2),"Yes","No"),"NA")</f>
        <v>NA</v>
      </c>
      <c r="F34" s="13" t="str">
        <f>IFERROR(IF(ROUND('Page 2. IKTVA Schedule'!H$10/('Page 2. IKTVA Schedule'!I$10+'Page 2. IKTVA Schedule'!I$12),2)=ROUND('Page 2. IKTVA Schedule'!H25/'Page 2. IKTVA Schedule'!I25,2),"Yes","No"),"NA")</f>
        <v>NA</v>
      </c>
    </row>
    <row r="35" spans="1:11" x14ac:dyDescent="0.25">
      <c r="B35" s="5" t="s">
        <v>37</v>
      </c>
      <c r="C35" s="13"/>
      <c r="D35" s="13" t="str">
        <f>IFERROR(IF(ROUND('Page 2. IKTVA Schedule'!D$10/('Page 2. IKTVA Schedule'!E$10+'Page 2. IKTVA Schedule'!E$12),2)=ROUND('Page 2. IKTVA Schedule'!D27/'Page 2. IKTVA Schedule'!E27,2),"Yes","No"),"NA")</f>
        <v>NA</v>
      </c>
      <c r="E35" s="13" t="str">
        <f>IFERROR(IF(ROUND('Page 2. IKTVA Schedule'!F$10/('Page 2. IKTVA Schedule'!G$10+'Page 2. IKTVA Schedule'!G$12),2)=ROUND('Page 2. IKTVA Schedule'!F27/'Page 2. IKTVA Schedule'!G27,2),"Yes","No"),"NA")</f>
        <v>NA</v>
      </c>
      <c r="F35" s="13" t="str">
        <f>IFERROR(IF(ROUND('Page 2. IKTVA Schedule'!H$10/('Page 2. IKTVA Schedule'!I$10+'Page 2. IKTVA Schedule'!I$12),2)=ROUND('Page 2. IKTVA Schedule'!H27/'Page 2. IKTVA Schedule'!I27,2),"Yes","No"),"NA")</f>
        <v>NA</v>
      </c>
    </row>
    <row r="36" spans="1:11" x14ac:dyDescent="0.25">
      <c r="B36" s="5" t="s">
        <v>66</v>
      </c>
      <c r="C36" s="13"/>
      <c r="D36" s="13" t="str">
        <f>IFERROR(IF(ROUND('Page 2. IKTVA Schedule'!D$10/('Page 2. IKTVA Schedule'!E$10+'Page 2. IKTVA Schedule'!E$12),2)=ROUND('Page 2. IKTVA Schedule'!D29/'Page 2. IKTVA Schedule'!E29,2),"Yes","No"),"NA")</f>
        <v>NA</v>
      </c>
      <c r="E36" s="13" t="str">
        <f>IFERROR(IF(ROUND('Page 2. IKTVA Schedule'!F$10/('Page 2. IKTVA Schedule'!G$10+'Page 2. IKTVA Schedule'!G$12),2)=ROUND('Page 2. IKTVA Schedule'!F29/'Page 2. IKTVA Schedule'!G29,2),"Yes","No"),"NA")</f>
        <v>NA</v>
      </c>
      <c r="F36" s="13" t="str">
        <f>IFERROR(IF(ROUND('Page 2. IKTVA Schedule'!H$10/('Page 2. IKTVA Schedule'!I$10+'Page 2. IKTVA Schedule'!I$12),2)=ROUND('Page 2. IKTVA Schedule'!H29/'Page 2. IKTVA Schedule'!I29,2),"Yes","No"),"NA")</f>
        <v>NA</v>
      </c>
    </row>
    <row r="37" spans="1:11" x14ac:dyDescent="0.25">
      <c r="A37" s="18"/>
      <c r="B37" s="19"/>
      <c r="C37" s="19"/>
      <c r="D37" s="19"/>
      <c r="E37" s="19"/>
      <c r="F37" s="19"/>
      <c r="H37" s="19"/>
      <c r="I37" s="19"/>
      <c r="J37" s="19"/>
      <c r="K37" s="19"/>
    </row>
    <row r="38" spans="1:11" x14ac:dyDescent="0.25">
      <c r="A38" s="9" t="s">
        <v>38</v>
      </c>
    </row>
    <row r="39" spans="1:11" x14ac:dyDescent="0.25">
      <c r="B39" s="5" t="s">
        <v>39</v>
      </c>
      <c r="D39" s="12"/>
      <c r="E39" s="12" t="str">
        <f>IFERROR('Page 2. IKTVA Schedule'!F13/'Page 2. IKTVA Schedule'!D13-1,"NA")</f>
        <v>NA</v>
      </c>
      <c r="F39" s="12" t="str">
        <f>IFERROR('Page 2. IKTVA Schedule'!H13/'Page 2. IKTVA Schedule'!F13-1,"NA")</f>
        <v>NA</v>
      </c>
      <c r="J39" s="12" t="str">
        <f>IFERROR('Page 2. IKTVA Schedule'!G13/'Page 2. IKTVA Schedule'!E$13-1,"NA")</f>
        <v>NA</v>
      </c>
      <c r="K39" s="12" t="str">
        <f>IFERROR('Page 2. IKTVA Schedule'!I13/'Page 2. IKTVA Schedule'!G$13-1,"NA")</f>
        <v>NA</v>
      </c>
    </row>
    <row r="40" spans="1:11" x14ac:dyDescent="0.25">
      <c r="B40" s="5" t="s">
        <v>33</v>
      </c>
      <c r="D40" s="12"/>
      <c r="E40" s="12" t="str">
        <f>IFERROR('Page 2. IKTVA Schedule'!F17/'Page 2. IKTVA Schedule'!D17-1,"NA")</f>
        <v>NA</v>
      </c>
      <c r="F40" s="12" t="str">
        <f>IFERROR('Page 2. IKTVA Schedule'!H17/'Page 2. IKTVA Schedule'!F17-1,"NA")</f>
        <v>NA</v>
      </c>
      <c r="J40" s="12" t="str">
        <f>IFERROR('Page 2. IKTVA Schedule'!G17/'Page 2. IKTVA Schedule'!E$17-1,"NA")</f>
        <v>NA</v>
      </c>
      <c r="K40" s="12" t="str">
        <f>IFERROR('Page 2. IKTVA Schedule'!I17/'Page 2. IKTVA Schedule'!G$17-1,"NA")</f>
        <v>NA</v>
      </c>
    </row>
    <row r="41" spans="1:11" x14ac:dyDescent="0.25">
      <c r="B41" s="5" t="s">
        <v>101</v>
      </c>
      <c r="D41" s="12"/>
      <c r="E41" s="12" t="str">
        <f>IFERROR('Page 2. IKTVA Schedule'!F19/'Page 2. IKTVA Schedule'!D19-1,"NA")</f>
        <v>NA</v>
      </c>
      <c r="F41" s="12" t="str">
        <f>IFERROR('Page 2. IKTVA Schedule'!H19/'Page 2. IKTVA Schedule'!F19-1,"NA")</f>
        <v>NA</v>
      </c>
      <c r="J41" s="12" t="str">
        <f>IFERROR('Page 2. IKTVA Schedule'!G19/'Page 2. IKTVA Schedule'!E$19-1,"NA")</f>
        <v>NA</v>
      </c>
      <c r="K41" s="12" t="str">
        <f>IFERROR('Page 2. IKTVA Schedule'!I19/'Page 2. IKTVA Schedule'!G$19-1,"NA")</f>
        <v>NA</v>
      </c>
    </row>
    <row r="42" spans="1:11" x14ac:dyDescent="0.25">
      <c r="B42" s="5" t="s">
        <v>100</v>
      </c>
      <c r="D42" s="12"/>
      <c r="E42" s="12"/>
      <c r="F42" s="12"/>
      <c r="J42" s="12" t="str">
        <f>IFERROR('Page 2. IKTVA Schedule'!G20/'Page 2. IKTVA Schedule'!E$20-1,"NA")</f>
        <v>NA</v>
      </c>
      <c r="K42" s="12" t="str">
        <f>IFERROR('Page 2. IKTVA Schedule'!I20/'Page 2. IKTVA Schedule'!G$20-1,"NA")</f>
        <v>NA</v>
      </c>
    </row>
    <row r="43" spans="1:11" x14ac:dyDescent="0.25">
      <c r="B43" s="5" t="s">
        <v>40</v>
      </c>
      <c r="D43" s="12"/>
      <c r="E43" s="12" t="str">
        <f>IFERROR('Page 2. IKTVA Schedule'!F21/'Page 2. IKTVA Schedule'!D21-1,"NA")</f>
        <v>NA</v>
      </c>
      <c r="F43" s="12" t="str">
        <f>IFERROR('Page 2. IKTVA Schedule'!H21/'Page 2. IKTVA Schedule'!F21-1,"NA")</f>
        <v>NA</v>
      </c>
      <c r="J43" s="12" t="str">
        <f>IFERROR('Page 2. IKTVA Schedule'!G21/'Page 2. IKTVA Schedule'!E$21-1,"NA")</f>
        <v>NA</v>
      </c>
      <c r="K43" s="12" t="str">
        <f>IFERROR('Page 2. IKTVA Schedule'!I21/'Page 2. IKTVA Schedule'!G$21-1,"NA")</f>
        <v>NA</v>
      </c>
    </row>
    <row r="44" spans="1:11" x14ac:dyDescent="0.25">
      <c r="B44" s="5" t="s">
        <v>73</v>
      </c>
      <c r="D44" s="12"/>
      <c r="E44" s="12" t="str">
        <f>IFERROR('Page 2. IKTVA Schedule'!F22/'Page 2. IKTVA Schedule'!D22-1,"NA")</f>
        <v>NA</v>
      </c>
      <c r="F44" s="12" t="str">
        <f>IFERROR('Page 2. IKTVA Schedule'!H22/'Page 2. IKTVA Schedule'!F22-1,"NA")</f>
        <v>NA</v>
      </c>
      <c r="J44" s="12" t="str">
        <f>IFERROR('Page 2. IKTVA Schedule'!G22/'Page 2. IKTVA Schedule'!E$22-1,"NA")</f>
        <v>NA</v>
      </c>
      <c r="K44" s="12" t="str">
        <f>IFERROR('Page 2. IKTVA Schedule'!I22/'Page 2. IKTVA Schedule'!G$22-1,"NA")</f>
        <v>NA</v>
      </c>
    </row>
    <row r="45" spans="1:11" x14ac:dyDescent="0.25">
      <c r="B45" s="5" t="s">
        <v>236</v>
      </c>
      <c r="D45" s="12"/>
      <c r="E45" s="12"/>
      <c r="F45" s="12"/>
      <c r="J45" s="12" t="str">
        <f>IFERROR('Page 2. IKTVA Schedule'!G24/'Page 2. IKTVA Schedule'!E24-1,"NA")</f>
        <v>NA</v>
      </c>
      <c r="K45" s="12" t="str">
        <f>IFERROR('Page 2. IKTVA Schedule'!I24/'Page 2. IKTVA Schedule'!G24-1,"NA")</f>
        <v>NA</v>
      </c>
    </row>
    <row r="46" spans="1:11" x14ac:dyDescent="0.25">
      <c r="B46" s="5" t="s">
        <v>51</v>
      </c>
      <c r="D46" s="12"/>
      <c r="E46" s="12" t="str">
        <f>IFERROR('Page 2. IKTVA Schedule'!F25/'Page 2. IKTVA Schedule'!D25-1,"NA")</f>
        <v>NA</v>
      </c>
      <c r="F46" s="12" t="str">
        <f>IFERROR('Page 2. IKTVA Schedule'!H25/'Page 2. IKTVA Schedule'!F25-1,"NA")</f>
        <v>NA</v>
      </c>
      <c r="J46" s="12" t="str">
        <f>IFERROR('Page 2. IKTVA Schedule'!G25/'Page 2. IKTVA Schedule'!E25-1,"NA")</f>
        <v>NA</v>
      </c>
      <c r="K46" s="12" t="str">
        <f>IFERROR('Page 2. IKTVA Schedule'!I25/'Page 2. IKTVA Schedule'!G25-1,"NA")</f>
        <v>NA</v>
      </c>
    </row>
    <row r="47" spans="1:11" x14ac:dyDescent="0.25">
      <c r="B47" s="5" t="s">
        <v>34</v>
      </c>
      <c r="D47" s="12"/>
      <c r="E47" s="12" t="str">
        <f>IFERROR('Page 2. IKTVA Schedule'!F27/'Page 2. IKTVA Schedule'!D27-1,"NA")</f>
        <v>NA</v>
      </c>
      <c r="F47" s="12" t="str">
        <f>IFERROR('Page 2. IKTVA Schedule'!H27/'Page 2. IKTVA Schedule'!F27-1,"NA")</f>
        <v>NA</v>
      </c>
      <c r="J47" s="12" t="str">
        <f>IFERROR('Page 2. IKTVA Schedule'!G27/'Page 2. IKTVA Schedule'!E$27-1,"NA")</f>
        <v>NA</v>
      </c>
      <c r="K47" s="12" t="str">
        <f>IFERROR('Page 2. IKTVA Schedule'!I27/'Page 2. IKTVA Schedule'!G$27-1,"NA")</f>
        <v>NA</v>
      </c>
    </row>
    <row r="48" spans="1:11" x14ac:dyDescent="0.25">
      <c r="B48" s="5" t="s">
        <v>66</v>
      </c>
      <c r="D48" s="12"/>
      <c r="E48" s="12" t="str">
        <f>IFERROR('Page 2. IKTVA Schedule'!F29/'Page 2. IKTVA Schedule'!D29-1,"NA")</f>
        <v>NA</v>
      </c>
      <c r="F48" s="12" t="str">
        <f>IFERROR('Page 2. IKTVA Schedule'!H29/'Page 2. IKTVA Schedule'!F29-1,"NA")</f>
        <v>NA</v>
      </c>
      <c r="J48" s="12" t="str">
        <f>IFERROR('Page 2. IKTVA Schedule'!G29/'Page 2. IKTVA Schedule'!E$29-1,"NA")</f>
        <v>NA</v>
      </c>
      <c r="K48" s="12" t="str">
        <f>IFERROR('Page 2. IKTVA Schedule'!I29/'Page 2. IKTVA Schedule'!G$29-1,"NA")</f>
        <v>NA</v>
      </c>
    </row>
    <row r="49" spans="1:11" x14ac:dyDescent="0.25">
      <c r="A49" s="18"/>
      <c r="B49" s="19"/>
      <c r="C49" s="19"/>
      <c r="D49" s="19"/>
      <c r="E49" s="19"/>
      <c r="F49" s="19"/>
      <c r="H49" s="19"/>
      <c r="I49" s="19"/>
      <c r="J49" s="19"/>
      <c r="K49" s="19"/>
    </row>
    <row r="50" spans="1:11" x14ac:dyDescent="0.25">
      <c r="A50" s="9" t="s">
        <v>41</v>
      </c>
      <c r="C50" s="14"/>
      <c r="D50" s="14">
        <f>+'Page 2. IKTVA Schedule'!D22</f>
        <v>0</v>
      </c>
      <c r="E50" s="14">
        <f>+'Page 2. IKTVA Schedule'!F22</f>
        <v>0</v>
      </c>
      <c r="F50" s="14">
        <f>+'Page 2. IKTVA Schedule'!H22</f>
        <v>0</v>
      </c>
      <c r="H50" s="14"/>
      <c r="I50" s="14">
        <f>+'Page 2. IKTVA Schedule'!E22</f>
        <v>0</v>
      </c>
      <c r="J50" s="14">
        <f>+'Page 2. IKTVA Schedule'!G22</f>
        <v>0</v>
      </c>
      <c r="K50" s="14">
        <f>+'Page 2. IKTVA Schedule'!I22</f>
        <v>0</v>
      </c>
    </row>
    <row r="51" spans="1:11" x14ac:dyDescent="0.25">
      <c r="B51" s="5" t="s">
        <v>105</v>
      </c>
      <c r="C51" s="14"/>
      <c r="D51" s="17" t="str">
        <f>IFERROR(+D50/C50-1,"")</f>
        <v/>
      </c>
      <c r="E51" s="17" t="str">
        <f>IFERROR(+E50/#REF!-1,"")</f>
        <v/>
      </c>
      <c r="F51" s="17" t="str">
        <f>IFERROR(+F50/#REF!-1,"")</f>
        <v/>
      </c>
      <c r="H51" s="14"/>
      <c r="I51" s="262"/>
      <c r="J51" s="262" t="str">
        <f>IFERROR(+J50/I50-1,"NA")</f>
        <v>NA</v>
      </c>
      <c r="K51" s="262" t="str">
        <f>IFERROR(+K50/J50-1,"NA")</f>
        <v>NA</v>
      </c>
    </row>
    <row r="52" spans="1:11" x14ac:dyDescent="0.25">
      <c r="A52" s="9" t="s">
        <v>42</v>
      </c>
      <c r="H52" s="6"/>
      <c r="I52" s="270" t="str">
        <f>IFERROR(+'Page 2. IKTVA Schedule'!E25/'Page 2. IKTVA Schedule'!E24,"NA")</f>
        <v>NA</v>
      </c>
      <c r="J52" s="270" t="str">
        <f>IFERROR(+'Page 2. IKTVA Schedule'!G25/'Page 2. IKTVA Schedule'!G24,"NA")</f>
        <v>NA</v>
      </c>
      <c r="K52" s="270" t="str">
        <f>IFERROR(+'Page 2. IKTVA Schedule'!I25/'Page 2. IKTVA Schedule'!I24,"NA")</f>
        <v>NA</v>
      </c>
    </row>
    <row r="53" spans="1:11" x14ac:dyDescent="0.25">
      <c r="A53" s="18"/>
      <c r="B53" s="19"/>
      <c r="C53" s="19"/>
      <c r="D53" s="19"/>
      <c r="E53" s="19"/>
      <c r="F53" s="19"/>
      <c r="H53" s="19"/>
      <c r="I53" s="19"/>
      <c r="J53" s="19"/>
      <c r="K53" s="19"/>
    </row>
    <row r="54" spans="1:11" x14ac:dyDescent="0.25">
      <c r="A54" s="9" t="s">
        <v>43</v>
      </c>
    </row>
    <row r="55" spans="1:11" x14ac:dyDescent="0.25">
      <c r="B55" s="5" t="s">
        <v>44</v>
      </c>
      <c r="H55" s="15"/>
      <c r="I55" s="271" t="str">
        <f>IFERROR(+'Page 2. IKTVA Schedule'!E$13/'Page 2. IKTVA Schedule'!E19,"NA")</f>
        <v>NA</v>
      </c>
      <c r="J55" s="271" t="str">
        <f>IFERROR(+'Page 2. IKTVA Schedule'!G$13/'Page 2. IKTVA Schedule'!G19,"NA")</f>
        <v>NA</v>
      </c>
      <c r="K55" s="271" t="str">
        <f>IFERROR(+'Page 2. IKTVA Schedule'!I$13/'Page 2. IKTVA Schedule'!I19,"NA")</f>
        <v>NA</v>
      </c>
    </row>
    <row r="56" spans="1:11" x14ac:dyDescent="0.25">
      <c r="B56" s="5" t="s">
        <v>45</v>
      </c>
      <c r="H56" s="6"/>
      <c r="I56" s="271" t="str">
        <f>IFERROR(+'Page 2. IKTVA Schedule'!E$13/'Page 2. IKTVA Schedule'!E20,"NA")</f>
        <v>NA</v>
      </c>
      <c r="J56" s="271" t="str">
        <f>IFERROR(+'Page 2. IKTVA Schedule'!G$13/'Page 2. IKTVA Schedule'!G20,"NA")</f>
        <v>NA</v>
      </c>
      <c r="K56" s="271" t="str">
        <f>IFERROR(+'Page 2. IKTVA Schedule'!I$13/'Page 2. IKTVA Schedule'!I20,"NA")</f>
        <v>NA</v>
      </c>
    </row>
    <row r="57" spans="1:11" x14ac:dyDescent="0.25">
      <c r="A57" s="18"/>
      <c r="B57" s="19"/>
      <c r="C57" s="19"/>
      <c r="D57" s="19"/>
      <c r="E57" s="19"/>
      <c r="F57" s="19"/>
      <c r="H57" s="19"/>
      <c r="I57" s="19"/>
      <c r="J57" s="19"/>
      <c r="K57" s="19"/>
    </row>
    <row r="58" spans="1:11" x14ac:dyDescent="0.25">
      <c r="A58" s="9" t="s">
        <v>46</v>
      </c>
      <c r="C58" s="16"/>
      <c r="D58" s="16">
        <f>+'Page 2. IKTVA Schedule'!D30</f>
        <v>0</v>
      </c>
      <c r="E58" s="16">
        <f>+'Page 2. IKTVA Schedule'!F30</f>
        <v>0</v>
      </c>
      <c r="F58" s="16">
        <f>+'Page 2. IKTVA Schedule'!H30</f>
        <v>0</v>
      </c>
      <c r="H58" s="16"/>
      <c r="I58" s="16">
        <f>+'Page 2. IKTVA Schedule'!E30</f>
        <v>0</v>
      </c>
      <c r="J58" s="16">
        <f>+'Page 2. IKTVA Schedule'!G30</f>
        <v>0</v>
      </c>
      <c r="K58" s="16">
        <f>+'Page 2. IKTVA Schedule'!I30</f>
        <v>0</v>
      </c>
    </row>
    <row r="59" spans="1:11" x14ac:dyDescent="0.25">
      <c r="A59" s="9" t="s">
        <v>47</v>
      </c>
      <c r="H59" s="17"/>
      <c r="I59" s="17">
        <f>+'Page 2. IKTVA Schedule'!E32</f>
        <v>0</v>
      </c>
      <c r="J59" s="17">
        <f>+'Page 2. IKTVA Schedule'!G32</f>
        <v>0</v>
      </c>
      <c r="K59" s="17">
        <f>+'Page 2. IKTVA Schedule'!I32</f>
        <v>0</v>
      </c>
    </row>
    <row r="62" spans="1:11" x14ac:dyDescent="0.25">
      <c r="A62" s="9" t="s">
        <v>48</v>
      </c>
    </row>
  </sheetData>
  <mergeCells count="2">
    <mergeCell ref="C2:F2"/>
    <mergeCell ref="H2:K2"/>
  </mergeCells>
  <conditionalFormatting sqref="C31:D36">
    <cfRule type="cellIs" dxfId="41" priority="4" operator="equal">
      <formula>"No"</formula>
    </cfRule>
  </conditionalFormatting>
  <conditionalFormatting sqref="E31:E36">
    <cfRule type="cellIs" dxfId="40" priority="3" operator="equal">
      <formula>"No"</formula>
    </cfRule>
  </conditionalFormatting>
  <conditionalFormatting sqref="F31:F36">
    <cfRule type="cellIs" dxfId="39" priority="2" operator="equal">
      <formula>"No"</formula>
    </cfRule>
  </conditionalFormatting>
  <conditionalFormatting sqref="D31:F36">
    <cfRule type="cellIs" dxfId="38" priority="1" operator="equal">
      <formula>"No"</formula>
    </cfRule>
  </conditionalFormatting>
  <pageMargins left="0.7" right="0.7" top="0.75" bottom="0.75" header="0.3" footer="0.3"/>
  <pageSetup orientation="portrait" r:id="rId1"/>
  <headerFooter differentOddEven="1">
    <oddFooter>&amp;CSaudi Aramco: Confidential</oddFooter>
    <evenFooter>&amp;CSaudi Aramco: Confidential</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50"/>
  <sheetViews>
    <sheetView showGridLines="0" workbookViewId="0">
      <selection activeCell="N26" sqref="N26"/>
    </sheetView>
  </sheetViews>
  <sheetFormatPr defaultRowHeight="15" x14ac:dyDescent="0.25"/>
  <cols>
    <col min="1" max="1" width="10.7109375" style="58" bestFit="1" customWidth="1"/>
    <col min="2" max="2" width="21.7109375" style="58" customWidth="1"/>
    <col min="3" max="4" width="9.7109375" style="58" customWidth="1"/>
    <col min="5" max="6" width="9.140625" style="58"/>
    <col min="7" max="7" width="15.7109375" style="58" customWidth="1"/>
    <col min="8" max="8" width="8.5703125" style="58" customWidth="1"/>
    <col min="9" max="9" width="2.7109375" style="58" customWidth="1"/>
    <col min="10" max="14" width="10.85546875" style="58" customWidth="1"/>
    <col min="15" max="16384" width="9.140625" style="58"/>
  </cols>
  <sheetData>
    <row r="1" spans="1:14" s="192" customFormat="1" ht="21" customHeight="1" x14ac:dyDescent="0.35">
      <c r="A1" s="187" t="str">
        <f>+'Page 1. Company Information'!B2</f>
        <v>Name of Company</v>
      </c>
      <c r="B1" s="188"/>
      <c r="C1" s="189"/>
      <c r="D1" s="190"/>
      <c r="E1" s="190"/>
      <c r="F1" s="190"/>
      <c r="G1" s="356" t="s">
        <v>239</v>
      </c>
      <c r="H1" s="357"/>
      <c r="I1" s="357"/>
      <c r="J1" s="357"/>
      <c r="K1" s="357"/>
      <c r="L1" s="358">
        <f>+Data!D30</f>
        <v>0</v>
      </c>
      <c r="M1" s="358"/>
      <c r="N1" s="191" t="s">
        <v>55</v>
      </c>
    </row>
    <row r="2" spans="1:14" ht="21" customHeight="1" x14ac:dyDescent="0.35">
      <c r="A2" s="193" t="s">
        <v>56</v>
      </c>
      <c r="B2" s="194"/>
      <c r="C2" s="194"/>
      <c r="D2" s="194"/>
      <c r="E2" s="194"/>
      <c r="F2" s="194"/>
      <c r="G2" s="359" t="s">
        <v>240</v>
      </c>
      <c r="H2" s="360"/>
      <c r="I2" s="360"/>
      <c r="J2" s="360"/>
      <c r="K2" s="360"/>
      <c r="L2" s="353">
        <f>+(('Page 2. IKTVA Schedule'!D17+'Page 2. IKTVA Schedule'!F17+'Page 2. IKTVA Schedule'!H17)/3)/1000000</f>
        <v>0</v>
      </c>
      <c r="M2" s="353"/>
      <c r="N2" s="195" t="s">
        <v>55</v>
      </c>
    </row>
    <row r="4" spans="1:14" ht="15" customHeight="1" x14ac:dyDescent="0.25">
      <c r="A4" s="365" t="s">
        <v>196</v>
      </c>
      <c r="B4" s="365"/>
      <c r="C4" s="196" t="s">
        <v>1</v>
      </c>
      <c r="D4" s="197" t="s">
        <v>57</v>
      </c>
      <c r="F4" s="198"/>
      <c r="G4" s="198"/>
      <c r="H4" s="198"/>
      <c r="I4" s="198"/>
      <c r="J4" s="198"/>
      <c r="K4" s="198"/>
      <c r="L4" s="198"/>
      <c r="M4" s="198"/>
      <c r="N4" s="198"/>
    </row>
    <row r="5" spans="1:14" ht="21.75" thickBot="1" x14ac:dyDescent="0.3">
      <c r="A5" s="354" t="s">
        <v>194</v>
      </c>
      <c r="B5" s="354"/>
      <c r="C5" s="199" t="e">
        <f>+Data!E33</f>
        <v>#DIV/0!</v>
      </c>
      <c r="D5" s="200" t="e">
        <f>+Data!D33</f>
        <v>#DIV/0!</v>
      </c>
      <c r="F5" s="201" t="s">
        <v>58</v>
      </c>
      <c r="G5" s="201"/>
      <c r="H5" s="202"/>
      <c r="I5" s="203"/>
      <c r="J5" s="203"/>
      <c r="K5" s="203"/>
      <c r="L5" s="203"/>
      <c r="M5" s="203"/>
      <c r="N5" s="203"/>
    </row>
    <row r="6" spans="1:14" x14ac:dyDescent="0.25">
      <c r="A6" s="204" t="s">
        <v>59</v>
      </c>
      <c r="F6" s="205"/>
      <c r="G6" s="206"/>
      <c r="H6" s="206"/>
      <c r="I6" s="206"/>
      <c r="J6" s="206"/>
      <c r="K6" s="206"/>
      <c r="L6" s="206"/>
      <c r="M6" s="206"/>
      <c r="N6" s="207"/>
    </row>
    <row r="7" spans="1:14" ht="21" x14ac:dyDescent="0.35">
      <c r="A7" s="208"/>
      <c r="F7" s="209"/>
      <c r="G7" s="192"/>
      <c r="H7" s="192"/>
      <c r="I7" s="192"/>
      <c r="J7" s="192"/>
      <c r="K7" s="192"/>
      <c r="L7" s="192"/>
      <c r="M7" s="192"/>
      <c r="N7" s="210"/>
    </row>
    <row r="8" spans="1:14" ht="21" x14ac:dyDescent="0.35">
      <c r="A8" s="208"/>
      <c r="F8" s="209"/>
      <c r="G8" s="192"/>
      <c r="H8" s="192"/>
      <c r="I8" s="192"/>
      <c r="J8" s="192"/>
      <c r="K8" s="192"/>
      <c r="L8" s="192"/>
      <c r="M8" s="192"/>
      <c r="N8" s="210"/>
    </row>
    <row r="9" spans="1:14" ht="21" x14ac:dyDescent="0.35">
      <c r="A9" s="208"/>
      <c r="F9" s="209"/>
      <c r="G9" s="192"/>
      <c r="H9" s="192"/>
      <c r="I9" s="192"/>
      <c r="J9" s="192"/>
      <c r="K9" s="192"/>
      <c r="L9" s="192"/>
      <c r="M9" s="192"/>
      <c r="N9" s="210"/>
    </row>
    <row r="10" spans="1:14" ht="21" x14ac:dyDescent="0.35">
      <c r="A10" s="208"/>
      <c r="F10" s="209"/>
      <c r="G10" s="192"/>
      <c r="H10" s="192"/>
      <c r="I10" s="192"/>
      <c r="J10" s="192"/>
      <c r="K10" s="192"/>
      <c r="L10" s="192"/>
      <c r="M10" s="192"/>
      <c r="N10" s="210"/>
    </row>
    <row r="11" spans="1:14" ht="21.75" thickBot="1" x14ac:dyDescent="0.4">
      <c r="A11" s="208"/>
      <c r="F11" s="211"/>
      <c r="G11" s="192"/>
      <c r="H11" s="192"/>
      <c r="I11" s="192"/>
      <c r="J11" s="192"/>
      <c r="K11" s="192"/>
      <c r="L11" s="192"/>
      <c r="M11" s="192"/>
      <c r="N11" s="210"/>
    </row>
    <row r="12" spans="1:14" ht="23.25" x14ac:dyDescent="0.25">
      <c r="A12" s="366" t="s">
        <v>195</v>
      </c>
      <c r="B12" s="367"/>
      <c r="C12" s="212"/>
      <c r="D12" s="213"/>
      <c r="F12" s="214"/>
      <c r="G12" s="192"/>
      <c r="H12" s="192"/>
      <c r="I12" s="192"/>
      <c r="J12" s="192"/>
      <c r="K12" s="192"/>
      <c r="L12" s="192"/>
      <c r="M12" s="192"/>
      <c r="N12" s="210"/>
    </row>
    <row r="13" spans="1:14" ht="21" x14ac:dyDescent="0.25">
      <c r="A13" s="354" t="s">
        <v>194</v>
      </c>
      <c r="B13" s="354"/>
      <c r="C13" s="215" t="s">
        <v>1</v>
      </c>
      <c r="D13" s="216" t="s">
        <v>57</v>
      </c>
      <c r="F13" s="209"/>
      <c r="G13" s="192"/>
      <c r="H13" s="192"/>
      <c r="I13" s="192"/>
      <c r="J13" s="192"/>
      <c r="K13" s="192"/>
      <c r="L13" s="192"/>
      <c r="M13" s="192"/>
      <c r="N13" s="210"/>
    </row>
    <row r="14" spans="1:14" ht="18.75" x14ac:dyDescent="0.3">
      <c r="A14" s="217" t="s">
        <v>60</v>
      </c>
      <c r="B14" s="192"/>
      <c r="C14" s="218">
        <f>IF(ISERROR(Data!G14),0,+Data!G14)</f>
        <v>0</v>
      </c>
      <c r="D14" s="219">
        <f>IF(ISERROR(Data!F14),0,+Data!F14)</f>
        <v>0</v>
      </c>
      <c r="F14" s="211"/>
      <c r="G14" s="192"/>
      <c r="H14" s="192"/>
      <c r="I14" s="192"/>
      <c r="J14" s="192"/>
      <c r="K14" s="192"/>
      <c r="L14" s="192"/>
      <c r="M14" s="192"/>
      <c r="N14" s="210"/>
    </row>
    <row r="15" spans="1:14" ht="18.75" x14ac:dyDescent="0.3">
      <c r="A15" s="217" t="s">
        <v>61</v>
      </c>
      <c r="B15" s="192"/>
      <c r="C15" s="218">
        <f>IF(ISERROR(Data!G15),0,+Data!G15)</f>
        <v>0</v>
      </c>
      <c r="D15" s="219">
        <f>IF(ISERROR(Data!F15),0,+Data!F15)</f>
        <v>0</v>
      </c>
      <c r="F15" s="209"/>
      <c r="G15" s="192"/>
      <c r="H15" s="192"/>
      <c r="I15" s="192"/>
      <c r="J15" s="192"/>
      <c r="K15" s="192"/>
      <c r="L15" s="192"/>
      <c r="M15" s="192"/>
      <c r="N15" s="210"/>
    </row>
    <row r="16" spans="1:14" ht="18.75" x14ac:dyDescent="0.3">
      <c r="A16" s="217" t="s">
        <v>72</v>
      </c>
      <c r="B16" s="192"/>
      <c r="C16" s="218">
        <f>IF(ISERROR(Data!G16),0,+Data!G16)</f>
        <v>0</v>
      </c>
      <c r="D16" s="219">
        <f>IF(ISERROR(Data!F16),0,+Data!F16)</f>
        <v>0</v>
      </c>
      <c r="F16" s="211"/>
      <c r="G16" s="192"/>
      <c r="H16" s="192"/>
      <c r="I16" s="192"/>
      <c r="J16" s="192"/>
      <c r="K16" s="192"/>
      <c r="L16" s="192"/>
      <c r="M16" s="192"/>
      <c r="N16" s="210"/>
    </row>
    <row r="17" spans="1:14" ht="18.75" x14ac:dyDescent="0.3">
      <c r="A17" s="217" t="s">
        <v>62</v>
      </c>
      <c r="B17" s="192"/>
      <c r="C17" s="218">
        <f>IF(ISERROR(Data!G17),0,+Data!G17)</f>
        <v>0</v>
      </c>
      <c r="D17" s="219">
        <f>IF(ISERROR(Data!F17),0,+Data!F17)</f>
        <v>0</v>
      </c>
      <c r="F17" s="211"/>
      <c r="G17" s="192"/>
      <c r="H17" s="192"/>
      <c r="I17" s="192"/>
      <c r="J17" s="192"/>
      <c r="K17" s="192"/>
      <c r="L17" s="192"/>
      <c r="M17" s="192"/>
      <c r="N17" s="210"/>
    </row>
    <row r="18" spans="1:14" ht="19.5" thickBot="1" x14ac:dyDescent="0.35">
      <c r="A18" s="220" t="s">
        <v>234</v>
      </c>
      <c r="B18" s="221"/>
      <c r="C18" s="222">
        <f>IF(ISERROR(Data!G18),0,+Data!G18)</f>
        <v>0</v>
      </c>
      <c r="D18" s="223">
        <f>IF(ISERROR(Data!F18),0,+Data!F18)</f>
        <v>0</v>
      </c>
      <c r="F18" s="224"/>
      <c r="G18" s="221"/>
      <c r="H18" s="221"/>
      <c r="I18" s="221"/>
      <c r="J18" s="221"/>
      <c r="K18" s="221"/>
      <c r="L18" s="221"/>
      <c r="M18" s="221"/>
      <c r="N18" s="225"/>
    </row>
    <row r="19" spans="1:14" ht="21.75" thickBot="1" x14ac:dyDescent="0.4">
      <c r="A19" s="208"/>
    </row>
    <row r="20" spans="1:14" ht="24" thickBot="1" x14ac:dyDescent="0.3">
      <c r="A20" s="226" t="s">
        <v>63</v>
      </c>
      <c r="B20" s="202"/>
      <c r="C20" s="203"/>
      <c r="D20" s="227">
        <f>+Data!$G$7</f>
        <v>0</v>
      </c>
      <c r="F20" s="201" t="s">
        <v>64</v>
      </c>
      <c r="G20" s="201"/>
      <c r="H20" s="202"/>
      <c r="I20" s="203"/>
      <c r="J20" s="228">
        <v>2012</v>
      </c>
      <c r="K20" s="229">
        <v>2013</v>
      </c>
      <c r="L20" s="229">
        <v>2014</v>
      </c>
      <c r="M20" s="229">
        <v>2015</v>
      </c>
      <c r="N20" s="230">
        <v>2016</v>
      </c>
    </row>
    <row r="21" spans="1:14" x14ac:dyDescent="0.25">
      <c r="A21" s="204" t="s">
        <v>59</v>
      </c>
      <c r="F21" s="205"/>
      <c r="G21" s="206"/>
      <c r="H21" s="206"/>
      <c r="I21" s="206"/>
      <c r="J21" s="206"/>
      <c r="K21" s="206"/>
      <c r="L21" s="206"/>
      <c r="M21" s="206"/>
      <c r="N21" s="207"/>
    </row>
    <row r="22" spans="1:14" ht="18.75" x14ac:dyDescent="0.3">
      <c r="F22" s="217" t="s">
        <v>11</v>
      </c>
      <c r="G22" s="231"/>
      <c r="H22" s="192"/>
      <c r="I22" s="192"/>
      <c r="J22" s="192"/>
      <c r="K22" s="232"/>
      <c r="L22" s="232">
        <f>+'Page 2. IKTVA Schedule'!E12/1000000</f>
        <v>0</v>
      </c>
      <c r="M22" s="232">
        <f>+'Page 2. IKTVA Schedule'!G12/1000000</f>
        <v>0</v>
      </c>
      <c r="N22" s="233">
        <f>+'Page 2. IKTVA Schedule'!I12/1000000</f>
        <v>0</v>
      </c>
    </row>
    <row r="23" spans="1:14" ht="18.75" x14ac:dyDescent="0.3">
      <c r="F23" s="217" t="s">
        <v>65</v>
      </c>
      <c r="G23" s="231"/>
      <c r="H23" s="192"/>
      <c r="I23" s="192"/>
      <c r="J23" s="192"/>
      <c r="K23" s="232"/>
      <c r="L23" s="232">
        <f>+'Page 2. IKTVA Schedule'!E36/1000000</f>
        <v>0</v>
      </c>
      <c r="M23" s="232">
        <f>+'Page 2. IKTVA Schedule'!G36/1000000</f>
        <v>0</v>
      </c>
      <c r="N23" s="233">
        <f>+'Page 2. IKTVA Schedule'!I36/1000000</f>
        <v>0</v>
      </c>
    </row>
    <row r="24" spans="1:14" ht="18.75" x14ac:dyDescent="0.3">
      <c r="F24" s="217" t="s">
        <v>163</v>
      </c>
      <c r="G24" s="231"/>
      <c r="H24" s="192"/>
      <c r="I24" s="192"/>
      <c r="J24" s="192"/>
      <c r="K24" s="232"/>
      <c r="L24" s="232">
        <f>+'Page 2. IKTVA Schedule'!E40/1000000</f>
        <v>0</v>
      </c>
      <c r="M24" s="232">
        <f>+'Page 2. IKTVA Schedule'!G40/1000000</f>
        <v>0</v>
      </c>
      <c r="N24" s="233">
        <f>+'Page 2. IKTVA Schedule'!I40/1000000</f>
        <v>0</v>
      </c>
    </row>
    <row r="25" spans="1:14" ht="18.75" x14ac:dyDescent="0.3">
      <c r="F25" s="217"/>
      <c r="G25" s="231"/>
      <c r="H25" s="192"/>
      <c r="I25" s="192"/>
      <c r="J25" s="192"/>
      <c r="K25" s="232"/>
      <c r="L25" s="232"/>
      <c r="M25" s="232"/>
      <c r="N25" s="233"/>
    </row>
    <row r="26" spans="1:14" ht="18.75" x14ac:dyDescent="0.3">
      <c r="F26" s="217" t="s">
        <v>67</v>
      </c>
      <c r="G26" s="231"/>
      <c r="H26" s="192"/>
      <c r="I26" s="192"/>
      <c r="J26" s="192"/>
      <c r="K26" s="234"/>
      <c r="L26" s="234">
        <f>+'Page 2. IKTVA Schedule'!E19</f>
        <v>0</v>
      </c>
      <c r="M26" s="234">
        <f>+'Page 2. IKTVA Schedule'!G19</f>
        <v>0</v>
      </c>
      <c r="N26" s="235">
        <f>+'Page 2. IKTVA Schedule'!I19</f>
        <v>0</v>
      </c>
    </row>
    <row r="27" spans="1:14" ht="19.5" thickBot="1" x14ac:dyDescent="0.35">
      <c r="F27" s="220" t="s">
        <v>68</v>
      </c>
      <c r="G27" s="236"/>
      <c r="H27" s="221"/>
      <c r="I27" s="221"/>
      <c r="J27" s="221"/>
      <c r="K27" s="237"/>
      <c r="L27" s="237">
        <f>+'Page 2. IKTVA Schedule'!E20</f>
        <v>0</v>
      </c>
      <c r="M27" s="237">
        <f>+'Page 2. IKTVA Schedule'!G20</f>
        <v>0</v>
      </c>
      <c r="N27" s="238">
        <f>+'Page 2. IKTVA Schedule'!I20</f>
        <v>0</v>
      </c>
    </row>
    <row r="30" spans="1:14" s="192" customFormat="1" ht="21" customHeight="1" x14ac:dyDescent="0.35">
      <c r="A30" s="187" t="str">
        <f>+A1</f>
        <v>Name of Company</v>
      </c>
      <c r="B30" s="188"/>
      <c r="C30" s="189"/>
      <c r="D30" s="190"/>
      <c r="E30" s="190"/>
      <c r="F30" s="190"/>
      <c r="G30" s="361" t="s">
        <v>54</v>
      </c>
      <c r="H30" s="362"/>
      <c r="I30" s="362"/>
      <c r="J30" s="362"/>
      <c r="K30" s="362"/>
      <c r="L30" s="358">
        <f>+L1</f>
        <v>0</v>
      </c>
      <c r="M30" s="358"/>
      <c r="N30" s="191" t="s">
        <v>55</v>
      </c>
    </row>
    <row r="31" spans="1:14" ht="21" customHeight="1" x14ac:dyDescent="0.35">
      <c r="A31" s="193" t="s">
        <v>56</v>
      </c>
      <c r="B31" s="194"/>
      <c r="C31" s="194"/>
      <c r="D31" s="194"/>
      <c r="E31" s="194"/>
      <c r="F31" s="194"/>
      <c r="G31" s="363" t="s">
        <v>106</v>
      </c>
      <c r="H31" s="364"/>
      <c r="I31" s="364"/>
      <c r="J31" s="364"/>
      <c r="K31" s="364"/>
      <c r="L31" s="353">
        <f>+L2</f>
        <v>0</v>
      </c>
      <c r="M31" s="353"/>
      <c r="N31" s="195" t="s">
        <v>55</v>
      </c>
    </row>
    <row r="33" spans="1:14" ht="21.75" thickBot="1" x14ac:dyDescent="0.3">
      <c r="A33" s="354" t="s">
        <v>69</v>
      </c>
      <c r="B33" s="354"/>
      <c r="C33" s="354"/>
      <c r="D33" s="354"/>
      <c r="E33" s="354"/>
      <c r="F33" s="201"/>
      <c r="G33" s="355" t="s">
        <v>70</v>
      </c>
      <c r="H33" s="355"/>
      <c r="J33" s="201" t="s">
        <v>71</v>
      </c>
      <c r="K33" s="198"/>
      <c r="L33" s="198"/>
      <c r="M33" s="198"/>
      <c r="N33" s="198"/>
    </row>
    <row r="34" spans="1:14" ht="21.75" thickBot="1" x14ac:dyDescent="0.3">
      <c r="A34" s="354"/>
      <c r="B34" s="354"/>
      <c r="C34" s="354"/>
      <c r="D34" s="354"/>
      <c r="E34" s="354"/>
      <c r="F34" s="201"/>
      <c r="G34" s="215" t="s">
        <v>30</v>
      </c>
      <c r="H34" s="216" t="s">
        <v>46</v>
      </c>
      <c r="J34" s="211" t="str">
        <f>+IF('Page 1. Company Information'!E16&gt;0,'Page 1. Company Information'!E16,"")</f>
        <v/>
      </c>
      <c r="K34" s="206"/>
      <c r="L34" s="206"/>
      <c r="M34" s="206"/>
      <c r="N34" s="207"/>
    </row>
    <row r="35" spans="1:14" ht="18.75" x14ac:dyDescent="0.3">
      <c r="A35" s="217" t="str">
        <f>+IFERROR(Data!G39,"")</f>
        <v>0</v>
      </c>
      <c r="B35" s="239"/>
      <c r="C35" s="239"/>
      <c r="D35" s="239"/>
      <c r="E35" s="239"/>
      <c r="F35" s="206"/>
      <c r="G35" s="232">
        <f>+Data!H39/1000000</f>
        <v>0</v>
      </c>
      <c r="H35" s="240">
        <f>IFERROR(+Data!I39,"")</f>
        <v>0</v>
      </c>
      <c r="J35" s="211" t="str">
        <f>+IF('Page 1. Company Information'!E17&gt;0,'Page 1. Company Information'!E17,"")</f>
        <v/>
      </c>
      <c r="K35" s="192"/>
      <c r="L35" s="192"/>
      <c r="M35" s="192"/>
      <c r="N35" s="210"/>
    </row>
    <row r="36" spans="1:14" ht="18.75" x14ac:dyDescent="0.3">
      <c r="A36" s="217" t="str">
        <f>+IFERROR(Data!G40,"")</f>
        <v>0</v>
      </c>
      <c r="B36" s="192"/>
      <c r="C36" s="192"/>
      <c r="D36" s="192"/>
      <c r="E36" s="192"/>
      <c r="F36" s="192"/>
      <c r="G36" s="232">
        <f>+Data!H40/1000000</f>
        <v>0</v>
      </c>
      <c r="H36" s="240">
        <f>IFERROR(+Data!I40,"")</f>
        <v>0</v>
      </c>
      <c r="J36" s="211" t="str">
        <f>+IF('Page 1. Company Information'!E18&gt;0,'Page 1. Company Information'!E18,"")</f>
        <v/>
      </c>
      <c r="K36" s="241"/>
      <c r="L36" s="241"/>
      <c r="M36" s="241"/>
      <c r="N36" s="210"/>
    </row>
    <row r="37" spans="1:14" ht="18.75" x14ac:dyDescent="0.3">
      <c r="A37" s="217" t="str">
        <f>+IFERROR(Data!G41,"")</f>
        <v>0</v>
      </c>
      <c r="B37" s="192"/>
      <c r="C37" s="192"/>
      <c r="D37" s="192"/>
      <c r="E37" s="192"/>
      <c r="F37" s="192"/>
      <c r="G37" s="232">
        <f>+Data!H41/1000000</f>
        <v>0</v>
      </c>
      <c r="H37" s="240">
        <f>IFERROR(+Data!I41,"")</f>
        <v>0</v>
      </c>
      <c r="J37" s="211" t="str">
        <f>+IF('Page 1. Company Information'!E19&gt;0,'Page 1. Company Information'!E19,"")</f>
        <v/>
      </c>
      <c r="K37" s="192"/>
      <c r="L37" s="192"/>
      <c r="M37" s="192"/>
      <c r="N37" s="210"/>
    </row>
    <row r="38" spans="1:14" ht="18.75" x14ac:dyDescent="0.3">
      <c r="A38" s="217" t="str">
        <f>+IFERROR(Data!G42,"")</f>
        <v>0</v>
      </c>
      <c r="B38" s="192"/>
      <c r="C38" s="192"/>
      <c r="D38" s="192"/>
      <c r="E38" s="192"/>
      <c r="F38" s="192"/>
      <c r="G38" s="232">
        <f>+Data!H42/1000000</f>
        <v>0</v>
      </c>
      <c r="H38" s="240">
        <f>IFERROR(+Data!I42,"")</f>
        <v>0</v>
      </c>
      <c r="J38" s="211" t="str">
        <f>+IF('Page 1. Company Information'!E20&gt;0,'Page 1. Company Information'!E20,"")</f>
        <v/>
      </c>
      <c r="K38" s="192"/>
      <c r="L38" s="192"/>
      <c r="M38" s="192"/>
      <c r="N38" s="210"/>
    </row>
    <row r="39" spans="1:14" ht="18.75" x14ac:dyDescent="0.3">
      <c r="A39" s="217" t="str">
        <f>+IFERROR(Data!G43,"")</f>
        <v>0</v>
      </c>
      <c r="B39" s="192"/>
      <c r="C39" s="192"/>
      <c r="D39" s="192"/>
      <c r="E39" s="192"/>
      <c r="F39" s="192"/>
      <c r="G39" s="232">
        <f>+Data!H43/1000000</f>
        <v>0</v>
      </c>
      <c r="H39" s="240">
        <f>IFERROR(+Data!I43,"")</f>
        <v>0</v>
      </c>
      <c r="J39" s="211" t="str">
        <f>+IF('Page 1. Company Information'!E21&gt;0,'Page 1. Company Information'!E21,"")</f>
        <v/>
      </c>
      <c r="K39" s="192"/>
      <c r="L39" s="192"/>
      <c r="M39" s="192"/>
      <c r="N39" s="210"/>
    </row>
    <row r="40" spans="1:14" ht="18.75" x14ac:dyDescent="0.3">
      <c r="A40" s="217" t="str">
        <f>+IFERROR(Data!G44,"")</f>
        <v>0</v>
      </c>
      <c r="B40" s="192"/>
      <c r="C40" s="192"/>
      <c r="D40" s="192"/>
      <c r="E40" s="192"/>
      <c r="F40" s="192"/>
      <c r="G40" s="232">
        <f>+Data!H44/1000000</f>
        <v>0</v>
      </c>
      <c r="H40" s="240">
        <f>IFERROR(+Data!I44,"")</f>
        <v>0</v>
      </c>
      <c r="J40" s="211" t="str">
        <f>+IF('Page 1. Company Information'!E22&gt;0,'Page 1. Company Information'!E22,"")</f>
        <v/>
      </c>
      <c r="K40" s="192"/>
      <c r="L40" s="192"/>
      <c r="M40" s="192"/>
      <c r="N40" s="210"/>
    </row>
    <row r="41" spans="1:14" ht="18.75" x14ac:dyDescent="0.3">
      <c r="A41" s="217" t="str">
        <f>+IFERROR(Data!G45,"")</f>
        <v>0</v>
      </c>
      <c r="B41" s="192"/>
      <c r="C41" s="192"/>
      <c r="D41" s="192"/>
      <c r="E41" s="192"/>
      <c r="F41" s="192"/>
      <c r="G41" s="232">
        <f>+Data!H45/1000000</f>
        <v>0</v>
      </c>
      <c r="H41" s="240">
        <f>IFERROR(+Data!I45,"")</f>
        <v>0</v>
      </c>
      <c r="J41" s="211" t="str">
        <f>+IF('Page 1. Company Information'!E23&gt;0,'Page 1. Company Information'!E23,"")</f>
        <v/>
      </c>
      <c r="K41" s="192"/>
      <c r="L41" s="192"/>
      <c r="M41" s="192"/>
      <c r="N41" s="210"/>
    </row>
    <row r="42" spans="1:14" ht="18.75" x14ac:dyDescent="0.3">
      <c r="A42" s="217" t="str">
        <f>+IFERROR(Data!G46,"")</f>
        <v>0</v>
      </c>
      <c r="B42" s="192"/>
      <c r="C42" s="192"/>
      <c r="D42" s="192"/>
      <c r="E42" s="192"/>
      <c r="F42" s="192"/>
      <c r="G42" s="232">
        <f>+Data!H46/1000000</f>
        <v>0</v>
      </c>
      <c r="H42" s="240">
        <f>IFERROR(+Data!I46,"")</f>
        <v>0</v>
      </c>
      <c r="J42" s="211" t="str">
        <f>+IF('Page 1. Company Information'!E24&gt;0,'Page 1. Company Information'!E24,"")</f>
        <v/>
      </c>
      <c r="K42" s="192"/>
      <c r="L42" s="192"/>
      <c r="M42" s="192"/>
      <c r="N42" s="210"/>
    </row>
    <row r="43" spans="1:14" ht="18.75" x14ac:dyDescent="0.3">
      <c r="A43" s="217" t="str">
        <f>+IFERROR(Data!G47,"")</f>
        <v>0</v>
      </c>
      <c r="B43" s="192"/>
      <c r="C43" s="192"/>
      <c r="D43" s="192"/>
      <c r="E43" s="192"/>
      <c r="F43" s="192"/>
      <c r="G43" s="232">
        <f>+Data!H47/1000000</f>
        <v>0</v>
      </c>
      <c r="H43" s="240">
        <f>IFERROR(+Data!I47,"")</f>
        <v>0</v>
      </c>
      <c r="J43" s="211" t="str">
        <f>+IF('Page 1. Company Information'!E25&gt;0,'Page 1. Company Information'!E25,"")</f>
        <v/>
      </c>
      <c r="K43" s="192"/>
      <c r="L43" s="192"/>
      <c r="M43" s="192"/>
      <c r="N43" s="210"/>
    </row>
    <row r="44" spans="1:14" ht="18.75" x14ac:dyDescent="0.3">
      <c r="A44" s="217" t="str">
        <f>+IFERROR(Data!G48,"")</f>
        <v>0</v>
      </c>
      <c r="B44" s="192"/>
      <c r="C44" s="192"/>
      <c r="D44" s="192"/>
      <c r="E44" s="192"/>
      <c r="F44" s="192"/>
      <c r="G44" s="232">
        <f>+Data!H48/1000000</f>
        <v>0</v>
      </c>
      <c r="H44" s="240">
        <f>IFERROR(+Data!I48,"")</f>
        <v>0</v>
      </c>
      <c r="J44" s="211" t="str">
        <f>+IF('Page 1. Company Information'!E26&gt;0,'Page 1. Company Information'!E26,"")</f>
        <v/>
      </c>
      <c r="K44" s="192"/>
      <c r="L44" s="192"/>
      <c r="M44" s="192"/>
      <c r="N44" s="210"/>
    </row>
    <row r="45" spans="1:14" ht="18.75" x14ac:dyDescent="0.3">
      <c r="A45" s="217" t="str">
        <f>+IFERROR(Data!G49,"")</f>
        <v>0</v>
      </c>
      <c r="B45" s="192"/>
      <c r="C45" s="192"/>
      <c r="D45" s="192"/>
      <c r="E45" s="192"/>
      <c r="F45" s="192"/>
      <c r="G45" s="232">
        <f>+Data!H49/1000000</f>
        <v>0</v>
      </c>
      <c r="H45" s="240">
        <f>IFERROR(+Data!I49,"")</f>
        <v>0</v>
      </c>
      <c r="J45" s="211" t="str">
        <f>+IF('Page 1. Company Information'!E27&gt;0,'Page 1. Company Information'!E27,"")</f>
        <v/>
      </c>
      <c r="K45" s="192"/>
      <c r="L45" s="192"/>
      <c r="M45" s="192"/>
      <c r="N45" s="210"/>
    </row>
    <row r="46" spans="1:14" ht="18.75" x14ac:dyDescent="0.3">
      <c r="A46" s="217" t="str">
        <f>+IFERROR(Data!G50,"")</f>
        <v>0</v>
      </c>
      <c r="B46" s="192"/>
      <c r="C46" s="192"/>
      <c r="D46" s="192"/>
      <c r="E46" s="192"/>
      <c r="F46" s="192"/>
      <c r="G46" s="232">
        <f>+Data!H50/1000000</f>
        <v>0</v>
      </c>
      <c r="H46" s="240">
        <f>IFERROR(+Data!I50,"")</f>
        <v>0</v>
      </c>
      <c r="J46" s="211" t="str">
        <f>+IF('Page 1. Company Information'!E28&gt;0,'Page 1. Company Information'!E28,"")</f>
        <v/>
      </c>
      <c r="K46" s="192"/>
      <c r="L46" s="192"/>
      <c r="M46" s="192"/>
      <c r="N46" s="210"/>
    </row>
    <row r="47" spans="1:14" ht="18.75" x14ac:dyDescent="0.3">
      <c r="A47" s="217" t="str">
        <f>+IFERROR(Data!G51,"")</f>
        <v>0</v>
      </c>
      <c r="B47" s="192"/>
      <c r="C47" s="192"/>
      <c r="D47" s="192"/>
      <c r="E47" s="192"/>
      <c r="F47" s="192"/>
      <c r="G47" s="232">
        <f>+Data!H51/1000000</f>
        <v>0</v>
      </c>
      <c r="H47" s="240">
        <f>IFERROR(+Data!I51,"")</f>
        <v>0</v>
      </c>
      <c r="J47" s="211" t="str">
        <f>+IF('Page 1. Company Information'!E29&gt;0,'Page 1. Company Information'!E29,"")</f>
        <v/>
      </c>
      <c r="K47" s="192"/>
      <c r="L47" s="192"/>
      <c r="M47" s="192"/>
      <c r="N47" s="210"/>
    </row>
    <row r="48" spans="1:14" ht="18.75" x14ac:dyDescent="0.3">
      <c r="A48" s="217" t="str">
        <f>+IFERROR(Data!G52,"")</f>
        <v>0</v>
      </c>
      <c r="B48" s="192"/>
      <c r="C48" s="192"/>
      <c r="D48" s="192"/>
      <c r="E48" s="192"/>
      <c r="F48" s="192"/>
      <c r="G48" s="232">
        <f>+Data!H52/1000000</f>
        <v>0</v>
      </c>
      <c r="H48" s="240">
        <f>IFERROR(+Data!I52,"")</f>
        <v>0</v>
      </c>
      <c r="J48" s="211" t="str">
        <f>+IF('Page 1. Company Information'!E30&gt;0,'Page 1. Company Information'!E30,"")</f>
        <v/>
      </c>
      <c r="K48" s="192"/>
      <c r="L48" s="192"/>
      <c r="M48" s="192"/>
      <c r="N48" s="210"/>
    </row>
    <row r="49" spans="1:14" ht="18.75" x14ac:dyDescent="0.3">
      <c r="A49" s="217" t="str">
        <f>+IFERROR(Data!G53,"")</f>
        <v>0</v>
      </c>
      <c r="B49" s="192"/>
      <c r="C49" s="192"/>
      <c r="D49" s="192"/>
      <c r="E49" s="192"/>
      <c r="F49" s="192"/>
      <c r="G49" s="232">
        <f>+Data!H53/1000000</f>
        <v>0</v>
      </c>
      <c r="H49" s="240">
        <f>IFERROR(+Data!I53,"")</f>
        <v>0</v>
      </c>
      <c r="J49" s="211" t="str">
        <f>+IF('Page 1. Company Information'!E31&gt;0,'Page 1. Company Information'!E31,"")</f>
        <v/>
      </c>
      <c r="K49" s="192"/>
      <c r="L49" s="192"/>
      <c r="M49" s="192"/>
      <c r="N49" s="210"/>
    </row>
    <row r="50" spans="1:14" ht="19.5" thickBot="1" x14ac:dyDescent="0.35">
      <c r="A50" s="220"/>
      <c r="B50" s="221"/>
      <c r="C50" s="221"/>
      <c r="D50" s="221"/>
      <c r="E50" s="221"/>
      <c r="F50" s="221"/>
      <c r="G50" s="221"/>
      <c r="H50" s="225"/>
      <c r="J50" s="224"/>
      <c r="K50" s="221"/>
      <c r="L50" s="221"/>
      <c r="M50" s="221"/>
      <c r="N50" s="225"/>
    </row>
  </sheetData>
  <sheetProtection formatCells="0" formatColumns="0" formatRows="0" insertColumns="0" insertRows="0" insertHyperlinks="0" deleteColumns="0" deleteRows="0" selectLockedCells="1" sort="0" autoFilter="0" pivotTables="0"/>
  <mergeCells count="14">
    <mergeCell ref="L31:M31"/>
    <mergeCell ref="A33:E34"/>
    <mergeCell ref="G33:H33"/>
    <mergeCell ref="G1:K1"/>
    <mergeCell ref="L1:M1"/>
    <mergeCell ref="G2:K2"/>
    <mergeCell ref="L2:M2"/>
    <mergeCell ref="G30:K30"/>
    <mergeCell ref="L30:M30"/>
    <mergeCell ref="G31:K31"/>
    <mergeCell ref="A4:B4"/>
    <mergeCell ref="A5:B5"/>
    <mergeCell ref="A13:B13"/>
    <mergeCell ref="A12:B12"/>
  </mergeCells>
  <pageMargins left="0.7" right="0.7" top="0.75" bottom="0.75" header="0.3" footer="0.3"/>
  <pageSetup scale="80" fitToHeight="0" orientation="landscape" r:id="rId1"/>
  <headerFooter differentOddEven="1">
    <oddFooter>&amp;L&amp;KFF0000Information is Highly Confidential&amp;CSaudi Aramco: Confidential&amp;R&amp;D</oddFooter>
    <evenFooter>&amp;CSaudi Aramco: Confidential</evenFooter>
  </headerFooter>
  <rowBreaks count="1" manualBreakCount="1">
    <brk id="2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I93"/>
  <sheetViews>
    <sheetView topLeftCell="A3" workbookViewId="0">
      <selection activeCell="H8" sqref="H8"/>
    </sheetView>
  </sheetViews>
  <sheetFormatPr defaultRowHeight="15" x14ac:dyDescent="0.25"/>
  <cols>
    <col min="1" max="1" width="9.140625" style="58"/>
    <col min="2" max="2" width="11.7109375" style="251" bestFit="1" customWidth="1"/>
    <col min="3" max="3" width="23" style="251" bestFit="1" customWidth="1"/>
    <col min="4" max="4" width="22.28515625" style="251" bestFit="1" customWidth="1"/>
    <col min="5" max="5" width="16.85546875" style="58" bestFit="1" customWidth="1"/>
    <col min="6" max="6" width="12.5703125" style="58" bestFit="1" customWidth="1"/>
    <col min="7" max="7" width="11.85546875" style="58" bestFit="1" customWidth="1"/>
    <col min="8" max="8" width="10.5703125" style="58" bestFit="1" customWidth="1"/>
    <col min="9" max="9" width="9.140625" style="245"/>
    <col min="10" max="16384" width="9.140625" style="58"/>
  </cols>
  <sheetData>
    <row r="1" spans="3:9" s="58" customFormat="1" x14ac:dyDescent="0.25"/>
    <row r="2" spans="3:9" s="58" customFormat="1" ht="30" x14ac:dyDescent="0.25">
      <c r="E2" s="259" t="s">
        <v>110</v>
      </c>
      <c r="F2" s="259" t="s">
        <v>111</v>
      </c>
      <c r="G2" s="259" t="s">
        <v>47</v>
      </c>
      <c r="H2" s="259" t="s">
        <v>249</v>
      </c>
    </row>
    <row r="3" spans="3:9" s="58" customFormat="1" x14ac:dyDescent="0.25">
      <c r="D3" s="58">
        <v>2012</v>
      </c>
      <c r="E3" s="167"/>
      <c r="F3" s="167"/>
      <c r="G3" s="167"/>
    </row>
    <row r="4" spans="3:9" s="58" customFormat="1" x14ac:dyDescent="0.25">
      <c r="D4" s="58">
        <v>2013</v>
      </c>
      <c r="E4" s="167"/>
      <c r="F4" s="167"/>
      <c r="G4" s="167"/>
      <c r="I4" s="167"/>
    </row>
    <row r="5" spans="3:9" s="58" customFormat="1" x14ac:dyDescent="0.25">
      <c r="D5" s="58">
        <v>2014</v>
      </c>
      <c r="E5" s="167">
        <f>+'Page 2. IKTVA Schedule'!$E$30</f>
        <v>0</v>
      </c>
      <c r="F5" s="167">
        <f>+'Page 2. IKTVA Schedule'!$D$30</f>
        <v>0</v>
      </c>
      <c r="G5" s="167">
        <f>+'Page 2. IKTVA Schedule'!E32</f>
        <v>0</v>
      </c>
      <c r="H5" s="167" t="e">
        <f>+D33</f>
        <v>#DIV/0!</v>
      </c>
      <c r="I5" s="167"/>
    </row>
    <row r="6" spans="3:9" s="58" customFormat="1" x14ac:dyDescent="0.25">
      <c r="D6" s="58">
        <v>2015</v>
      </c>
      <c r="E6" s="167">
        <f>+'Page 2. IKTVA Schedule'!$G$30</f>
        <v>0</v>
      </c>
      <c r="F6" s="167">
        <f>+'Page 2. IKTVA Schedule'!$F$30</f>
        <v>0</v>
      </c>
      <c r="G6" s="167">
        <f>+'Page 2. IKTVA Schedule'!G32</f>
        <v>0</v>
      </c>
      <c r="H6" s="167" t="e">
        <f>+H5</f>
        <v>#DIV/0!</v>
      </c>
      <c r="I6" s="167"/>
    </row>
    <row r="7" spans="3:9" s="58" customFormat="1" x14ac:dyDescent="0.25">
      <c r="D7" s="58">
        <v>2016</v>
      </c>
      <c r="E7" s="167">
        <f>+'Page 2. IKTVA Schedule'!$I$30</f>
        <v>0</v>
      </c>
      <c r="F7" s="167">
        <f>+'Page 2. IKTVA Schedule'!$H$30</f>
        <v>0</v>
      </c>
      <c r="G7" s="167">
        <f>+'Page 2. IKTVA Schedule'!I32</f>
        <v>0</v>
      </c>
      <c r="H7" s="167" t="e">
        <f>+H6</f>
        <v>#DIV/0!</v>
      </c>
      <c r="I7" s="167"/>
    </row>
    <row r="8" spans="3:9" s="58" customFormat="1" x14ac:dyDescent="0.25"/>
    <row r="9" spans="3:9" s="58" customFormat="1" x14ac:dyDescent="0.25"/>
    <row r="10" spans="3:9" s="58" customFormat="1" x14ac:dyDescent="0.25"/>
    <row r="11" spans="3:9" s="58" customFormat="1" x14ac:dyDescent="0.25"/>
    <row r="12" spans="3:9" s="58" customFormat="1" x14ac:dyDescent="0.25">
      <c r="D12" s="161" t="s">
        <v>57</v>
      </c>
      <c r="E12" s="161" t="s">
        <v>30</v>
      </c>
    </row>
    <row r="13" spans="3:9" s="58" customFormat="1" x14ac:dyDescent="0.25">
      <c r="F13" s="58" t="s">
        <v>49</v>
      </c>
    </row>
    <row r="14" spans="3:9" s="58" customFormat="1" x14ac:dyDescent="0.25">
      <c r="C14" s="58" t="s">
        <v>33</v>
      </c>
      <c r="D14" s="242">
        <f>+'Page 2. IKTVA Schedule'!D17+'Page 2. IKTVA Schedule'!F17+'Page 2. IKTVA Schedule'!H17</f>
        <v>0</v>
      </c>
      <c r="E14" s="242">
        <f>+'Page 2. IKTVA Schedule'!E17+'Page 2. IKTVA Schedule'!G17+'Page 2. IKTVA Schedule'!I17</f>
        <v>0</v>
      </c>
      <c r="F14" s="243" t="e">
        <f>+D14/$D$19</f>
        <v>#DIV/0!</v>
      </c>
      <c r="G14" s="243" t="e">
        <f>+E14/$E$19</f>
        <v>#DIV/0!</v>
      </c>
    </row>
    <row r="15" spans="3:9" s="58" customFormat="1" x14ac:dyDescent="0.25">
      <c r="C15" s="58" t="s">
        <v>50</v>
      </c>
      <c r="D15" s="242">
        <f>+'Page 2. IKTVA Schedule'!D21+'Page 2. IKTVA Schedule'!F21+'Page 2. IKTVA Schedule'!H21</f>
        <v>0</v>
      </c>
      <c r="E15" s="242">
        <f>+'Page 2. IKTVA Schedule'!E21+'Page 2. IKTVA Schedule'!G21+'Page 2. IKTVA Schedule'!I21</f>
        <v>0</v>
      </c>
      <c r="F15" s="243" t="e">
        <f>+D15/$D$19</f>
        <v>#DIV/0!</v>
      </c>
      <c r="G15" s="243" t="e">
        <f>+E15/$E$19</f>
        <v>#DIV/0!</v>
      </c>
    </row>
    <row r="16" spans="3:9" s="58" customFormat="1" x14ac:dyDescent="0.25">
      <c r="C16" s="58" t="s">
        <v>51</v>
      </c>
      <c r="D16" s="242">
        <f>+'Page 2. IKTVA Schedule'!D25+'Page 2. IKTVA Schedule'!F25+'Page 2. IKTVA Schedule'!H25</f>
        <v>0</v>
      </c>
      <c r="E16" s="242">
        <f>+'Page 2. IKTVA Schedule'!E25+'Page 2. IKTVA Schedule'!G25+'Page 2. IKTVA Schedule'!I25</f>
        <v>0</v>
      </c>
      <c r="F16" s="243" t="e">
        <f>+D16/$D$19</f>
        <v>#DIV/0!</v>
      </c>
      <c r="G16" s="243" t="e">
        <f>+E16/$E$19</f>
        <v>#DIV/0!</v>
      </c>
    </row>
    <row r="17" spans="2:9" x14ac:dyDescent="0.25">
      <c r="B17" s="58"/>
      <c r="C17" s="58" t="s">
        <v>34</v>
      </c>
      <c r="D17" s="242">
        <f>+'Page 2. IKTVA Schedule'!D27+'Page 2. IKTVA Schedule'!F27+'Page 2. IKTVA Schedule'!H27</f>
        <v>0</v>
      </c>
      <c r="E17" s="242">
        <f>+'Page 2. IKTVA Schedule'!E27+'Page 2. IKTVA Schedule'!G27+'Page 2. IKTVA Schedule'!I27</f>
        <v>0</v>
      </c>
      <c r="F17" s="243" t="e">
        <f>+D17/$D$19</f>
        <v>#DIV/0!</v>
      </c>
      <c r="G17" s="243" t="e">
        <f>+E17/$E$19</f>
        <v>#DIV/0!</v>
      </c>
      <c r="I17" s="58"/>
    </row>
    <row r="18" spans="2:9" x14ac:dyDescent="0.25">
      <c r="B18" s="58"/>
      <c r="C18" s="58" t="s">
        <v>233</v>
      </c>
      <c r="D18" s="242">
        <f>+'Page 2. IKTVA Schedule'!D29+'Page 2. IKTVA Schedule'!F29+'Page 2. IKTVA Schedule'!H29</f>
        <v>0</v>
      </c>
      <c r="E18" s="242">
        <f>+'Page 2. IKTVA Schedule'!E29+'Page 2. IKTVA Schedule'!G29+'Page 2. IKTVA Schedule'!I29</f>
        <v>0</v>
      </c>
      <c r="F18" s="243" t="e">
        <f>+D18/$D$19</f>
        <v>#DIV/0!</v>
      </c>
      <c r="G18" s="243" t="e">
        <f>+E18/$E$19</f>
        <v>#DIV/0!</v>
      </c>
      <c r="I18" s="58"/>
    </row>
    <row r="19" spans="2:9" x14ac:dyDescent="0.25">
      <c r="B19" s="58"/>
      <c r="C19" s="58"/>
      <c r="D19" s="96">
        <f>SUM(D14:D18)</f>
        <v>0</v>
      </c>
      <c r="E19" s="242">
        <f>SUM(E14:E18)</f>
        <v>0</v>
      </c>
      <c r="F19" s="260" t="e">
        <f>SUM(F14:F18)</f>
        <v>#DIV/0!</v>
      </c>
      <c r="G19" s="260" t="e">
        <f>SUM(G14:G18)</f>
        <v>#DIV/0!</v>
      </c>
      <c r="I19" s="58"/>
    </row>
    <row r="20" spans="2:9" x14ac:dyDescent="0.25">
      <c r="B20" s="58"/>
      <c r="C20" s="58"/>
      <c r="D20" s="58"/>
      <c r="I20" s="58"/>
    </row>
    <row r="21" spans="2:9" x14ac:dyDescent="0.25">
      <c r="B21" s="58"/>
      <c r="C21" s="58"/>
      <c r="D21" s="58"/>
      <c r="I21" s="58"/>
    </row>
    <row r="22" spans="2:9" ht="15.75" thickBot="1" x14ac:dyDescent="0.3">
      <c r="B22" s="58"/>
      <c r="C22" s="58"/>
      <c r="D22" s="58"/>
      <c r="I22" s="58"/>
    </row>
    <row r="23" spans="2:9" ht="15.75" thickBot="1" x14ac:dyDescent="0.3">
      <c r="B23" s="58"/>
      <c r="C23" s="58"/>
      <c r="D23" s="368" t="s">
        <v>70</v>
      </c>
      <c r="E23" s="369"/>
      <c r="I23" s="58"/>
    </row>
    <row r="24" spans="2:9" x14ac:dyDescent="0.25">
      <c r="B24" s="58"/>
      <c r="C24" s="58"/>
      <c r="D24" s="58" t="s">
        <v>52</v>
      </c>
      <c r="E24" s="58" t="s">
        <v>107</v>
      </c>
      <c r="I24" s="58"/>
    </row>
    <row r="25" spans="2:9" x14ac:dyDescent="0.25">
      <c r="B25" s="58"/>
      <c r="C25" s="58"/>
      <c r="D25" s="96"/>
      <c r="I25" s="58"/>
    </row>
    <row r="26" spans="2:9" x14ac:dyDescent="0.25">
      <c r="B26" s="58"/>
      <c r="C26" s="58">
        <v>2014</v>
      </c>
      <c r="D26" s="96">
        <f>+'Page 2. IKTVA Schedule'!D13</f>
        <v>0</v>
      </c>
      <c r="E26" s="96">
        <f>+'Page 2. IKTVA Schedule'!E13</f>
        <v>0</v>
      </c>
      <c r="I26" s="58"/>
    </row>
    <row r="27" spans="2:9" x14ac:dyDescent="0.25">
      <c r="B27" s="58"/>
      <c r="C27" s="58">
        <v>2015</v>
      </c>
      <c r="D27" s="96">
        <f>+'Page 2. IKTVA Schedule'!F13</f>
        <v>0</v>
      </c>
      <c r="E27" s="96">
        <f>+'Page 2. IKTVA Schedule'!G13</f>
        <v>0</v>
      </c>
      <c r="I27" s="58"/>
    </row>
    <row r="28" spans="2:9" x14ac:dyDescent="0.25">
      <c r="B28" s="58"/>
      <c r="C28" s="58">
        <v>2016</v>
      </c>
      <c r="D28" s="96">
        <f>+'Page 2. IKTVA Schedule'!H13</f>
        <v>0</v>
      </c>
      <c r="E28" s="96">
        <f>+'Page 2. IKTVA Schedule'!I13</f>
        <v>0</v>
      </c>
      <c r="I28" s="58"/>
    </row>
    <row r="29" spans="2:9" x14ac:dyDescent="0.25">
      <c r="B29" s="58"/>
      <c r="C29" s="58" t="s">
        <v>53</v>
      </c>
      <c r="D29" s="96">
        <f>SUM(D25:D28)</f>
        <v>0</v>
      </c>
      <c r="E29" s="96">
        <f>SUM(E25:E28)</f>
        <v>0</v>
      </c>
      <c r="I29" s="58"/>
    </row>
    <row r="30" spans="2:9" x14ac:dyDescent="0.25">
      <c r="B30" s="58"/>
      <c r="C30" s="58" t="s">
        <v>104</v>
      </c>
      <c r="D30" s="244">
        <f>AVERAGE(D25:D28)/1000000</f>
        <v>0</v>
      </c>
      <c r="E30" s="244">
        <f>AVERAGE(E25:E28)/1000000</f>
        <v>0</v>
      </c>
      <c r="I30" s="58"/>
    </row>
    <row r="31" spans="2:9" x14ac:dyDescent="0.25">
      <c r="B31" s="58"/>
      <c r="C31" s="58"/>
      <c r="D31" s="58"/>
      <c r="I31" s="58"/>
    </row>
    <row r="32" spans="2:9" x14ac:dyDescent="0.25">
      <c r="B32" s="58"/>
      <c r="C32" s="58"/>
      <c r="D32" s="58" t="s">
        <v>0</v>
      </c>
      <c r="E32" s="58" t="s">
        <v>30</v>
      </c>
      <c r="I32" s="58"/>
    </row>
    <row r="33" spans="2:9" x14ac:dyDescent="0.25">
      <c r="B33" s="58"/>
      <c r="C33" s="58" t="s">
        <v>197</v>
      </c>
      <c r="D33" s="245" t="e">
        <f>SUM('Page 2. IKTVA Schedule'!H17,'Page 2. IKTVA Schedule'!F17,'Page 2. IKTVA Schedule'!D17,'Page 2. IKTVA Schedule'!D21,'Page 2. IKTVA Schedule'!F21,'Page 2. IKTVA Schedule'!H21,'Page 2. IKTVA Schedule'!H25,'Page 2. IKTVA Schedule'!F25,'Page 2. IKTVA Schedule'!D25,'Page 2. IKTVA Schedule'!D27,'Page 2. IKTVA Schedule'!F27,'Page 2. IKTVA Schedule'!H27,'Page 2. IKTVA Schedule'!H29,'Page 2. IKTVA Schedule'!F29,'Page 2. IKTVA Schedule'!D29)/SUM('Page 2. IKTVA Schedule'!D13,'Page 2. IKTVA Schedule'!F13,'Page 2. IKTVA Schedule'!H13)</f>
        <v>#DIV/0!</v>
      </c>
      <c r="E33" s="245" t="e">
        <f>SUM('Page 2. IKTVA Schedule'!I17,'Page 2. IKTVA Schedule'!G17,'Page 2. IKTVA Schedule'!E17,'Page 2. IKTVA Schedule'!E21,'Page 2. IKTVA Schedule'!G21,'Page 2. IKTVA Schedule'!I21,'Page 2. IKTVA Schedule'!I25,'Page 2. IKTVA Schedule'!G25,'Page 2. IKTVA Schedule'!E25,'Page 2. IKTVA Schedule'!E27,'Page 2. IKTVA Schedule'!G27,'Page 2. IKTVA Schedule'!I27,'Page 2. IKTVA Schedule'!I29,'Page 2. IKTVA Schedule'!G29,'Page 2. IKTVA Schedule'!E29)/SUM('Page 2. IKTVA Schedule'!E13,'Page 2. IKTVA Schedule'!G13,'Page 2. IKTVA Schedule'!I13)</f>
        <v>#DIV/0!</v>
      </c>
      <c r="I33" s="58"/>
    </row>
    <row r="34" spans="2:9" x14ac:dyDescent="0.25">
      <c r="B34" s="58"/>
      <c r="C34" s="58"/>
      <c r="D34" s="245"/>
      <c r="E34" s="245"/>
      <c r="I34" s="58"/>
    </row>
    <row r="35" spans="2:9" x14ac:dyDescent="0.25">
      <c r="B35" s="58"/>
      <c r="C35" s="58"/>
      <c r="D35" s="246" t="s">
        <v>238</v>
      </c>
      <c r="F35" s="246"/>
      <c r="I35" s="58"/>
    </row>
    <row r="36" spans="2:9" x14ac:dyDescent="0.25">
      <c r="B36" s="58"/>
      <c r="C36" s="58" t="s">
        <v>207</v>
      </c>
      <c r="D36" s="247" t="e">
        <f>SUM('Page 2. IKTVA Schedule'!D13,'Page 2. IKTVA Schedule'!F13,'Page 2. IKTVA Schedule'!H13)/SUM('Page 2. IKTVA Schedule'!E13,'Page 2. IKTVA Schedule'!G13,'Page 2. IKTVA Schedule'!I13)</f>
        <v>#DIV/0!</v>
      </c>
      <c r="F36" s="247"/>
      <c r="I36" s="58"/>
    </row>
    <row r="37" spans="2:9" x14ac:dyDescent="0.25">
      <c r="B37" s="58"/>
      <c r="C37" s="58"/>
      <c r="D37" s="58"/>
      <c r="I37" s="58"/>
    </row>
    <row r="38" spans="2:9" x14ac:dyDescent="0.25">
      <c r="B38" s="58"/>
      <c r="C38" s="58" t="s">
        <v>74</v>
      </c>
      <c r="D38" s="58" t="s">
        <v>75</v>
      </c>
      <c r="E38" s="58" t="s">
        <v>76</v>
      </c>
      <c r="I38" s="58"/>
    </row>
    <row r="39" spans="2:9" x14ac:dyDescent="0.25">
      <c r="B39" s="248">
        <f>+'Page 3. Top IK Supplier Table'!A8</f>
        <v>0</v>
      </c>
      <c r="C39" s="249">
        <f>IFERROR(+AVERAGE('Page 3. Top IK Supplier Table'!F8,'Page 3. Top IK Supplier Table'!I8,'Page 3. Top IK Supplier Table'!L8),"NA")</f>
        <v>0</v>
      </c>
      <c r="D39" s="247">
        <f>+AVERAGE('Page 3. Top IK Supplier Table'!G8,'Page 3. Top IK Supplier Table'!J8,'Page 3. Top IK Supplier Table'!M8)</f>
        <v>0</v>
      </c>
      <c r="E39" s="192" t="str">
        <f>+UPPER(B39)</f>
        <v>0</v>
      </c>
      <c r="F39" s="192"/>
      <c r="G39" s="58" t="str">
        <f>+VLOOKUP(H39,$C$39:$E$89,3,FALSE)</f>
        <v>0</v>
      </c>
      <c r="H39" s="250">
        <f>+LARGE($C$39:$D$89,1)</f>
        <v>0</v>
      </c>
      <c r="I39" s="245">
        <f>+VLOOKUP(H39,$C$39:$E$89,2,FALSE)</f>
        <v>0</v>
      </c>
    </row>
    <row r="40" spans="2:9" x14ac:dyDescent="0.25">
      <c r="B40" s="248">
        <f>+'Page 3. Top IK Supplier Table'!A9</f>
        <v>0</v>
      </c>
      <c r="C40" s="249">
        <f>IFERROR(+AVERAGE('Page 3. Top IK Supplier Table'!F9,'Page 3. Top IK Supplier Table'!I9,'Page 3. Top IK Supplier Table'!L9),"NA")</f>
        <v>0</v>
      </c>
      <c r="D40" s="247">
        <f>+AVERAGE('Page 3. Top IK Supplier Table'!G9,'Page 3. Top IK Supplier Table'!J9,'Page 3. Top IK Supplier Table'!M9)</f>
        <v>0</v>
      </c>
      <c r="E40" s="192" t="str">
        <f t="shared" ref="E40:E89" si="0">+UPPER(B40)</f>
        <v>0</v>
      </c>
      <c r="G40" s="58" t="str">
        <f t="shared" ref="G40:G53" si="1">+VLOOKUP(H40,$C$39:$E$89,3,FALSE)</f>
        <v>0</v>
      </c>
      <c r="H40" s="250">
        <f>+LARGE($C$39:$D$89,2)</f>
        <v>0</v>
      </c>
      <c r="I40" s="245">
        <f t="shared" ref="I40:I53" si="2">+VLOOKUP(H40,$C$39:$E$89,2,FALSE)</f>
        <v>0</v>
      </c>
    </row>
    <row r="41" spans="2:9" x14ac:dyDescent="0.25">
      <c r="B41" s="248">
        <f>+'Page 3. Top IK Supplier Table'!A10</f>
        <v>0</v>
      </c>
      <c r="C41" s="249">
        <f>IFERROR(+AVERAGE('Page 3. Top IK Supplier Table'!F10,'Page 3. Top IK Supplier Table'!I10,'Page 3. Top IK Supplier Table'!L10),"NA")</f>
        <v>0</v>
      </c>
      <c r="D41" s="247">
        <f>+AVERAGE('Page 3. Top IK Supplier Table'!G10,'Page 3. Top IK Supplier Table'!J10,'Page 3. Top IK Supplier Table'!M10)</f>
        <v>0</v>
      </c>
      <c r="E41" s="192" t="str">
        <f t="shared" si="0"/>
        <v>0</v>
      </c>
      <c r="F41" s="251"/>
      <c r="G41" s="58" t="str">
        <f t="shared" si="1"/>
        <v>0</v>
      </c>
      <c r="H41" s="250">
        <f>+LARGE($C$39:$D$89,3)</f>
        <v>0</v>
      </c>
      <c r="I41" s="245">
        <f t="shared" si="2"/>
        <v>0</v>
      </c>
    </row>
    <row r="42" spans="2:9" x14ac:dyDescent="0.25">
      <c r="B42" s="248">
        <f>+'Page 3. Top IK Supplier Table'!A11</f>
        <v>0</v>
      </c>
      <c r="C42" s="249">
        <f>IFERROR(+AVERAGE('Page 3. Top IK Supplier Table'!F11,'Page 3. Top IK Supplier Table'!I11,'Page 3. Top IK Supplier Table'!L11),"NA")</f>
        <v>0</v>
      </c>
      <c r="D42" s="247">
        <f>+AVERAGE('Page 3. Top IK Supplier Table'!G11,'Page 3. Top IK Supplier Table'!J11,'Page 3. Top IK Supplier Table'!M11)</f>
        <v>0</v>
      </c>
      <c r="E42" s="192" t="str">
        <f t="shared" si="0"/>
        <v>0</v>
      </c>
      <c r="F42" s="251"/>
      <c r="G42" s="58" t="str">
        <f t="shared" si="1"/>
        <v>0</v>
      </c>
      <c r="H42" s="250">
        <f>+LARGE($C$39:$D$89,4)</f>
        <v>0</v>
      </c>
      <c r="I42" s="245">
        <f t="shared" si="2"/>
        <v>0</v>
      </c>
    </row>
    <row r="43" spans="2:9" x14ac:dyDescent="0.25">
      <c r="B43" s="248">
        <f>+'Page 3. Top IK Supplier Table'!A12</f>
        <v>0</v>
      </c>
      <c r="C43" s="249">
        <f>IFERROR(+AVERAGE('Page 3. Top IK Supplier Table'!F12,'Page 3. Top IK Supplier Table'!I12,'Page 3. Top IK Supplier Table'!L12),"NA")</f>
        <v>0</v>
      </c>
      <c r="D43" s="247">
        <f>+AVERAGE('Page 3. Top IK Supplier Table'!G12,'Page 3. Top IK Supplier Table'!J12,'Page 3. Top IK Supplier Table'!M12)</f>
        <v>0</v>
      </c>
      <c r="E43" s="192" t="str">
        <f t="shared" si="0"/>
        <v>0</v>
      </c>
      <c r="F43" s="252"/>
      <c r="G43" s="58" t="str">
        <f t="shared" si="1"/>
        <v>0</v>
      </c>
      <c r="H43" s="250">
        <f>+LARGE($C$39:$D$89,5)</f>
        <v>0</v>
      </c>
      <c r="I43" s="245">
        <f t="shared" si="2"/>
        <v>0</v>
      </c>
    </row>
    <row r="44" spans="2:9" x14ac:dyDescent="0.25">
      <c r="B44" s="248">
        <f>+'Page 3. Top IK Supplier Table'!A13</f>
        <v>0</v>
      </c>
      <c r="C44" s="249">
        <f>IFERROR(+AVERAGE('Page 3. Top IK Supplier Table'!F13,'Page 3. Top IK Supplier Table'!I13,'Page 3. Top IK Supplier Table'!L13),"NA")</f>
        <v>0</v>
      </c>
      <c r="D44" s="247">
        <f>+AVERAGE('Page 3. Top IK Supplier Table'!G13,'Page 3. Top IK Supplier Table'!J13,'Page 3. Top IK Supplier Table'!M13)</f>
        <v>0</v>
      </c>
      <c r="E44" s="192" t="str">
        <f t="shared" si="0"/>
        <v>0</v>
      </c>
      <c r="F44" s="252"/>
      <c r="G44" s="58" t="str">
        <f t="shared" si="1"/>
        <v>0</v>
      </c>
      <c r="H44" s="250">
        <f>+LARGE($C$39:$D$89,6)</f>
        <v>0</v>
      </c>
      <c r="I44" s="245">
        <f t="shared" si="2"/>
        <v>0</v>
      </c>
    </row>
    <row r="45" spans="2:9" x14ac:dyDescent="0.25">
      <c r="B45" s="248">
        <f>+'Page 3. Top IK Supplier Table'!A14</f>
        <v>0</v>
      </c>
      <c r="C45" s="249">
        <f>IFERROR(+AVERAGE('Page 3. Top IK Supplier Table'!F14,'Page 3. Top IK Supplier Table'!I14,'Page 3. Top IK Supplier Table'!L14),"NA")</f>
        <v>0</v>
      </c>
      <c r="D45" s="247">
        <f>+AVERAGE('Page 3. Top IK Supplier Table'!G14,'Page 3. Top IK Supplier Table'!J14,'Page 3. Top IK Supplier Table'!M14)</f>
        <v>0</v>
      </c>
      <c r="E45" s="192" t="str">
        <f t="shared" si="0"/>
        <v>0</v>
      </c>
      <c r="F45" s="252"/>
      <c r="G45" s="58" t="str">
        <f t="shared" si="1"/>
        <v>0</v>
      </c>
      <c r="H45" s="250">
        <f>+LARGE($C$39:$D$89,7)</f>
        <v>0</v>
      </c>
      <c r="I45" s="245">
        <f t="shared" si="2"/>
        <v>0</v>
      </c>
    </row>
    <row r="46" spans="2:9" x14ac:dyDescent="0.25">
      <c r="B46" s="248">
        <f>+'Page 3. Top IK Supplier Table'!A15</f>
        <v>0</v>
      </c>
      <c r="C46" s="249">
        <f>IFERROR(+AVERAGE('Page 3. Top IK Supplier Table'!F15,'Page 3. Top IK Supplier Table'!I15,'Page 3. Top IK Supplier Table'!L15),"NA")</f>
        <v>0</v>
      </c>
      <c r="D46" s="247">
        <f>+AVERAGE('Page 3. Top IK Supplier Table'!G15,'Page 3. Top IK Supplier Table'!J15,'Page 3. Top IK Supplier Table'!M15)</f>
        <v>0</v>
      </c>
      <c r="E46" s="192" t="str">
        <f t="shared" si="0"/>
        <v>0</v>
      </c>
      <c r="F46" s="251"/>
      <c r="G46" s="58" t="str">
        <f t="shared" si="1"/>
        <v>0</v>
      </c>
      <c r="H46" s="250">
        <f>+LARGE($C$39:$D$89,8)</f>
        <v>0</v>
      </c>
      <c r="I46" s="245">
        <f t="shared" si="2"/>
        <v>0</v>
      </c>
    </row>
    <row r="47" spans="2:9" x14ac:dyDescent="0.25">
      <c r="B47" s="248">
        <f>+'Page 3. Top IK Supplier Table'!A16</f>
        <v>0</v>
      </c>
      <c r="C47" s="249">
        <f>IFERROR(+AVERAGE('Page 3. Top IK Supplier Table'!F16,'Page 3. Top IK Supplier Table'!I16,'Page 3. Top IK Supplier Table'!L16),"NA")</f>
        <v>0</v>
      </c>
      <c r="D47" s="247">
        <f>+AVERAGE('Page 3. Top IK Supplier Table'!G16,'Page 3. Top IK Supplier Table'!J16,'Page 3. Top IK Supplier Table'!M16)</f>
        <v>0</v>
      </c>
      <c r="E47" s="192" t="str">
        <f t="shared" si="0"/>
        <v>0</v>
      </c>
      <c r="F47" s="252"/>
      <c r="G47" s="58" t="str">
        <f t="shared" si="1"/>
        <v>0</v>
      </c>
      <c r="H47" s="250">
        <f>+LARGE($C$39:$D$89,9)</f>
        <v>0</v>
      </c>
      <c r="I47" s="245">
        <f t="shared" si="2"/>
        <v>0</v>
      </c>
    </row>
    <row r="48" spans="2:9" x14ac:dyDescent="0.25">
      <c r="B48" s="248">
        <f>+'Page 3. Top IK Supplier Table'!A17</f>
        <v>0</v>
      </c>
      <c r="C48" s="249">
        <f>IFERROR(+AVERAGE('Page 3. Top IK Supplier Table'!F17,'Page 3. Top IK Supplier Table'!I17,'Page 3. Top IK Supplier Table'!L17),"NA")</f>
        <v>0</v>
      </c>
      <c r="D48" s="247">
        <f>+AVERAGE('Page 3. Top IK Supplier Table'!G17,'Page 3. Top IK Supplier Table'!J17,'Page 3. Top IK Supplier Table'!M17)</f>
        <v>0</v>
      </c>
      <c r="E48" s="192" t="str">
        <f t="shared" si="0"/>
        <v>0</v>
      </c>
      <c r="F48" s="251"/>
      <c r="G48" s="58" t="str">
        <f t="shared" si="1"/>
        <v>0</v>
      </c>
      <c r="H48" s="250">
        <f>+LARGE($C$39:$D$89,10)</f>
        <v>0</v>
      </c>
      <c r="I48" s="245">
        <f t="shared" si="2"/>
        <v>0</v>
      </c>
    </row>
    <row r="49" spans="2:9" x14ac:dyDescent="0.25">
      <c r="B49" s="248">
        <f>+'Page 3. Top IK Supplier Table'!A18</f>
        <v>0</v>
      </c>
      <c r="C49" s="249">
        <f>IFERROR(+AVERAGE('Page 3. Top IK Supplier Table'!F18,'Page 3. Top IK Supplier Table'!I18,'Page 3. Top IK Supplier Table'!L18),"NA")</f>
        <v>0</v>
      </c>
      <c r="D49" s="247">
        <f>+AVERAGE('Page 3. Top IK Supplier Table'!G18,'Page 3. Top IK Supplier Table'!J18,'Page 3. Top IK Supplier Table'!M18)</f>
        <v>0</v>
      </c>
      <c r="E49" s="192" t="str">
        <f t="shared" si="0"/>
        <v>0</v>
      </c>
      <c r="F49" s="252"/>
      <c r="G49" s="58" t="str">
        <f t="shared" si="1"/>
        <v>0</v>
      </c>
      <c r="H49" s="250">
        <f>+LARGE($C$39:$D$89,11)</f>
        <v>0</v>
      </c>
      <c r="I49" s="245">
        <f t="shared" si="2"/>
        <v>0</v>
      </c>
    </row>
    <row r="50" spans="2:9" x14ac:dyDescent="0.25">
      <c r="B50" s="248">
        <f>+'Page 3. Top IK Supplier Table'!A19</f>
        <v>0</v>
      </c>
      <c r="C50" s="249">
        <f>IFERROR(+AVERAGE('Page 3. Top IK Supplier Table'!F19,'Page 3. Top IK Supplier Table'!I19,'Page 3. Top IK Supplier Table'!L19),"NA")</f>
        <v>0</v>
      </c>
      <c r="D50" s="247">
        <f>+AVERAGE('Page 3. Top IK Supplier Table'!G19,'Page 3. Top IK Supplier Table'!J19,'Page 3. Top IK Supplier Table'!M19)</f>
        <v>0</v>
      </c>
      <c r="E50" s="192" t="str">
        <f t="shared" si="0"/>
        <v>0</v>
      </c>
      <c r="F50" s="252"/>
      <c r="G50" s="58" t="str">
        <f t="shared" si="1"/>
        <v>0</v>
      </c>
      <c r="H50" s="250">
        <f>+LARGE($C$39:$D$89,12)</f>
        <v>0</v>
      </c>
      <c r="I50" s="245">
        <f t="shared" si="2"/>
        <v>0</v>
      </c>
    </row>
    <row r="51" spans="2:9" x14ac:dyDescent="0.25">
      <c r="B51" s="248">
        <f>+'Page 3. Top IK Supplier Table'!A20</f>
        <v>0</v>
      </c>
      <c r="C51" s="249">
        <f>IFERROR(+AVERAGE('Page 3. Top IK Supplier Table'!F20,'Page 3. Top IK Supplier Table'!I20,'Page 3. Top IK Supplier Table'!L20),"NA")</f>
        <v>0</v>
      </c>
      <c r="D51" s="247">
        <f>+AVERAGE('Page 3. Top IK Supplier Table'!G20,'Page 3. Top IK Supplier Table'!J20,'Page 3. Top IK Supplier Table'!M20)</f>
        <v>0</v>
      </c>
      <c r="E51" s="192" t="str">
        <f t="shared" si="0"/>
        <v>0</v>
      </c>
      <c r="F51" s="251"/>
      <c r="G51" s="58" t="str">
        <f t="shared" si="1"/>
        <v>0</v>
      </c>
      <c r="H51" s="250">
        <f>+LARGE($C$39:$D$89,13)</f>
        <v>0</v>
      </c>
      <c r="I51" s="245">
        <f t="shared" si="2"/>
        <v>0</v>
      </c>
    </row>
    <row r="52" spans="2:9" x14ac:dyDescent="0.25">
      <c r="B52" s="248">
        <f>+'Page 3. Top IK Supplier Table'!A21</f>
        <v>0</v>
      </c>
      <c r="C52" s="249">
        <f>IFERROR(+AVERAGE('Page 3. Top IK Supplier Table'!F21,'Page 3. Top IK Supplier Table'!I21,'Page 3. Top IK Supplier Table'!L21),"NA")</f>
        <v>0</v>
      </c>
      <c r="D52" s="247">
        <f>+AVERAGE('Page 3. Top IK Supplier Table'!G21,'Page 3. Top IK Supplier Table'!J21,'Page 3. Top IK Supplier Table'!M21)</f>
        <v>0</v>
      </c>
      <c r="E52" s="192" t="str">
        <f t="shared" si="0"/>
        <v>0</v>
      </c>
      <c r="F52" s="252"/>
      <c r="G52" s="58" t="str">
        <f t="shared" si="1"/>
        <v>0</v>
      </c>
      <c r="H52" s="250">
        <f>+LARGE($C$39:$D$89,14)</f>
        <v>0</v>
      </c>
      <c r="I52" s="245">
        <f t="shared" si="2"/>
        <v>0</v>
      </c>
    </row>
    <row r="53" spans="2:9" x14ac:dyDescent="0.25">
      <c r="B53" s="248">
        <f>+'Page 3. Top IK Supplier Table'!A22</f>
        <v>0</v>
      </c>
      <c r="C53" s="249">
        <f>IFERROR(+AVERAGE('Page 3. Top IK Supplier Table'!F22,'Page 3. Top IK Supplier Table'!I22,'Page 3. Top IK Supplier Table'!L22),"NA")</f>
        <v>0</v>
      </c>
      <c r="D53" s="247">
        <f>+AVERAGE('Page 3. Top IK Supplier Table'!G22,'Page 3. Top IK Supplier Table'!J22,'Page 3. Top IK Supplier Table'!M22)</f>
        <v>0</v>
      </c>
      <c r="E53" s="192" t="str">
        <f t="shared" si="0"/>
        <v>0</v>
      </c>
      <c r="F53" s="251"/>
      <c r="G53" s="58" t="str">
        <f t="shared" si="1"/>
        <v>0</v>
      </c>
      <c r="H53" s="250">
        <f>+LARGE($C$39:$D$89,15)</f>
        <v>0</v>
      </c>
      <c r="I53" s="245">
        <f t="shared" si="2"/>
        <v>0</v>
      </c>
    </row>
    <row r="54" spans="2:9" x14ac:dyDescent="0.25">
      <c r="B54" s="248">
        <f>+'Page 3. Top IK Supplier Table'!A23</f>
        <v>0</v>
      </c>
      <c r="C54" s="249">
        <f>IFERROR(+AVERAGE('Page 3. Top IK Supplier Table'!F23,'Page 3. Top IK Supplier Table'!I23,'Page 3. Top IK Supplier Table'!L23),"NA")</f>
        <v>0</v>
      </c>
      <c r="D54" s="247">
        <f>+AVERAGE('Page 3. Top IK Supplier Table'!G23,'Page 3. Top IK Supplier Table'!J23,'Page 3. Top IK Supplier Table'!M23)</f>
        <v>0</v>
      </c>
      <c r="E54" s="192" t="str">
        <f t="shared" si="0"/>
        <v>0</v>
      </c>
      <c r="F54" s="251"/>
      <c r="H54" s="250"/>
    </row>
    <row r="55" spans="2:9" x14ac:dyDescent="0.25">
      <c r="B55" s="248">
        <f>+'Page 3. Top IK Supplier Table'!A24</f>
        <v>0</v>
      </c>
      <c r="C55" s="249">
        <f>IFERROR(+AVERAGE('Page 3. Top IK Supplier Table'!F24,'Page 3. Top IK Supplier Table'!I24,'Page 3. Top IK Supplier Table'!L24),"NA")</f>
        <v>0</v>
      </c>
      <c r="D55" s="247">
        <f>+AVERAGE('Page 3. Top IK Supplier Table'!G24,'Page 3. Top IK Supplier Table'!J24,'Page 3. Top IK Supplier Table'!M24)</f>
        <v>0</v>
      </c>
      <c r="E55" s="192" t="str">
        <f t="shared" si="0"/>
        <v>0</v>
      </c>
      <c r="F55" s="252"/>
      <c r="H55" s="250"/>
    </row>
    <row r="56" spans="2:9" x14ac:dyDescent="0.25">
      <c r="B56" s="248">
        <f>+'Page 3. Top IK Supplier Table'!A25</f>
        <v>0</v>
      </c>
      <c r="C56" s="249">
        <f>IFERROR(+AVERAGE('Page 3. Top IK Supplier Table'!F25,'Page 3. Top IK Supplier Table'!I25,'Page 3. Top IK Supplier Table'!L25),"NA")</f>
        <v>0</v>
      </c>
      <c r="D56" s="247">
        <f>+AVERAGE('Page 3. Top IK Supplier Table'!G25,'Page 3. Top IK Supplier Table'!J25,'Page 3. Top IK Supplier Table'!M25)</f>
        <v>0</v>
      </c>
      <c r="E56" s="192" t="str">
        <f t="shared" si="0"/>
        <v>0</v>
      </c>
      <c r="F56" s="251"/>
      <c r="H56" s="250"/>
    </row>
    <row r="57" spans="2:9" x14ac:dyDescent="0.25">
      <c r="B57" s="248">
        <f>+'Page 3. Top IK Supplier Table'!A26</f>
        <v>0</v>
      </c>
      <c r="C57" s="249">
        <f>IFERROR(+AVERAGE('Page 3. Top IK Supplier Table'!F26,'Page 3. Top IK Supplier Table'!I26,'Page 3. Top IK Supplier Table'!L26),"NA")</f>
        <v>0</v>
      </c>
      <c r="D57" s="247">
        <f>+AVERAGE('Page 3. Top IK Supplier Table'!G26,'Page 3. Top IK Supplier Table'!J26,'Page 3. Top IK Supplier Table'!M26)</f>
        <v>0</v>
      </c>
      <c r="E57" s="192" t="str">
        <f t="shared" si="0"/>
        <v>0</v>
      </c>
      <c r="F57" s="252"/>
      <c r="H57" s="250"/>
    </row>
    <row r="58" spans="2:9" x14ac:dyDescent="0.25">
      <c r="B58" s="248">
        <f>+'Page 3. Top IK Supplier Table'!A27</f>
        <v>0</v>
      </c>
      <c r="C58" s="249">
        <f>IFERROR(+AVERAGE('Page 3. Top IK Supplier Table'!F27,'Page 3. Top IK Supplier Table'!I27,'Page 3. Top IK Supplier Table'!L27),"NA")</f>
        <v>0</v>
      </c>
      <c r="D58" s="247">
        <f>+AVERAGE('Page 3. Top IK Supplier Table'!G27,'Page 3. Top IK Supplier Table'!J27,'Page 3. Top IK Supplier Table'!M27)</f>
        <v>0</v>
      </c>
      <c r="E58" s="192" t="str">
        <f t="shared" si="0"/>
        <v>0</v>
      </c>
      <c r="F58" s="251"/>
      <c r="H58" s="250"/>
    </row>
    <row r="59" spans="2:9" x14ac:dyDescent="0.25">
      <c r="B59" s="248">
        <f>+'Page 3. Top IK Supplier Table'!A28</f>
        <v>0</v>
      </c>
      <c r="C59" s="249">
        <f>IFERROR(+AVERAGE('Page 3. Top IK Supplier Table'!F28,'Page 3. Top IK Supplier Table'!I28,'Page 3. Top IK Supplier Table'!L28),"NA")</f>
        <v>0</v>
      </c>
      <c r="D59" s="247">
        <f>+AVERAGE('Page 3. Top IK Supplier Table'!G28,'Page 3. Top IK Supplier Table'!J28,'Page 3. Top IK Supplier Table'!M28)</f>
        <v>0</v>
      </c>
      <c r="E59" s="192" t="str">
        <f t="shared" si="0"/>
        <v>0</v>
      </c>
      <c r="F59" s="252"/>
      <c r="H59" s="250"/>
    </row>
    <row r="60" spans="2:9" x14ac:dyDescent="0.25">
      <c r="B60" s="248">
        <f>+'Page 3. Top IK Supplier Table'!A29</f>
        <v>0</v>
      </c>
      <c r="C60" s="249">
        <f>IFERROR(+AVERAGE('Page 3. Top IK Supplier Table'!F29,'Page 3. Top IK Supplier Table'!I29,'Page 3. Top IK Supplier Table'!L29),"NA")</f>
        <v>0</v>
      </c>
      <c r="D60" s="247">
        <f>+AVERAGE('Page 3. Top IK Supplier Table'!G29,'Page 3. Top IK Supplier Table'!J29,'Page 3. Top IK Supplier Table'!M29)</f>
        <v>0</v>
      </c>
      <c r="E60" s="192" t="str">
        <f t="shared" si="0"/>
        <v>0</v>
      </c>
      <c r="F60" s="251"/>
      <c r="H60" s="250"/>
    </row>
    <row r="61" spans="2:9" x14ac:dyDescent="0.25">
      <c r="B61" s="248">
        <f>+'Page 3. Top IK Supplier Table'!A30</f>
        <v>0</v>
      </c>
      <c r="C61" s="249">
        <f>IFERROR(+AVERAGE('Page 3. Top IK Supplier Table'!F30,'Page 3. Top IK Supplier Table'!I30,'Page 3. Top IK Supplier Table'!L30),"NA")</f>
        <v>0</v>
      </c>
      <c r="D61" s="247">
        <f>+AVERAGE('Page 3. Top IK Supplier Table'!G30,'Page 3. Top IK Supplier Table'!J30,'Page 3. Top IK Supplier Table'!M30)</f>
        <v>0</v>
      </c>
      <c r="E61" s="192" t="str">
        <f t="shared" si="0"/>
        <v>0</v>
      </c>
      <c r="F61" s="252"/>
      <c r="H61" s="250"/>
    </row>
    <row r="62" spans="2:9" x14ac:dyDescent="0.25">
      <c r="B62" s="248">
        <f>+'Page 3. Top IK Supplier Table'!A31</f>
        <v>0</v>
      </c>
      <c r="C62" s="249">
        <f>IFERROR(+AVERAGE('Page 3. Top IK Supplier Table'!F31,'Page 3. Top IK Supplier Table'!I31,'Page 3. Top IK Supplier Table'!L31),"NA")</f>
        <v>0</v>
      </c>
      <c r="D62" s="247">
        <f>+AVERAGE('Page 3. Top IK Supplier Table'!G31,'Page 3. Top IK Supplier Table'!J31,'Page 3. Top IK Supplier Table'!M31)</f>
        <v>0</v>
      </c>
      <c r="E62" s="192" t="str">
        <f t="shared" si="0"/>
        <v>0</v>
      </c>
      <c r="F62" s="251"/>
      <c r="H62" s="250"/>
    </row>
    <row r="63" spans="2:9" x14ac:dyDescent="0.25">
      <c r="B63" s="248">
        <f>+'Page 3. Top IK Supplier Table'!A32</f>
        <v>0</v>
      </c>
      <c r="C63" s="249">
        <f>IFERROR(+AVERAGE('Page 3. Top IK Supplier Table'!F32,'Page 3. Top IK Supplier Table'!I32,'Page 3. Top IK Supplier Table'!L32),"NA")</f>
        <v>0</v>
      </c>
      <c r="D63" s="247">
        <f>+AVERAGE('Page 3. Top IK Supplier Table'!G32,'Page 3. Top IK Supplier Table'!J32,'Page 3. Top IK Supplier Table'!M32)</f>
        <v>0</v>
      </c>
      <c r="E63" s="192" t="str">
        <f t="shared" si="0"/>
        <v>0</v>
      </c>
      <c r="F63" s="251"/>
      <c r="H63" s="250"/>
    </row>
    <row r="64" spans="2:9" x14ac:dyDescent="0.25">
      <c r="B64" s="248">
        <f>+'Page 3. Top IK Supplier Table'!A33</f>
        <v>0</v>
      </c>
      <c r="C64" s="249">
        <f>IFERROR(+AVERAGE('Page 3. Top IK Supplier Table'!F33,'Page 3. Top IK Supplier Table'!I33,'Page 3. Top IK Supplier Table'!L33),"NA")</f>
        <v>0</v>
      </c>
      <c r="D64" s="247">
        <f>+AVERAGE('Page 3. Top IK Supplier Table'!G33,'Page 3. Top IK Supplier Table'!J33,'Page 3. Top IK Supplier Table'!M33)</f>
        <v>0</v>
      </c>
      <c r="E64" s="192" t="str">
        <f t="shared" si="0"/>
        <v>0</v>
      </c>
      <c r="F64" s="251"/>
      <c r="H64" s="250"/>
    </row>
    <row r="65" spans="2:8" x14ac:dyDescent="0.25">
      <c r="B65" s="248">
        <f>+'Page 3. Top IK Supplier Table'!A34</f>
        <v>0</v>
      </c>
      <c r="C65" s="249">
        <f>IFERROR(+AVERAGE('Page 3. Top IK Supplier Table'!F34,'Page 3. Top IK Supplier Table'!I34,'Page 3. Top IK Supplier Table'!L34),"NA")</f>
        <v>0</v>
      </c>
      <c r="D65" s="247">
        <f>+AVERAGE('Page 3. Top IK Supplier Table'!G34,'Page 3. Top IK Supplier Table'!J34,'Page 3. Top IK Supplier Table'!M34)</f>
        <v>0</v>
      </c>
      <c r="E65" s="192" t="str">
        <f t="shared" si="0"/>
        <v>0</v>
      </c>
      <c r="F65" s="252"/>
      <c r="H65" s="250"/>
    </row>
    <row r="66" spans="2:8" x14ac:dyDescent="0.25">
      <c r="B66" s="248">
        <f>+'Page 3. Top IK Supplier Table'!A35</f>
        <v>0</v>
      </c>
      <c r="C66" s="249">
        <f>IFERROR(+AVERAGE('Page 3. Top IK Supplier Table'!F35,'Page 3. Top IK Supplier Table'!I35,'Page 3. Top IK Supplier Table'!L35),"NA")</f>
        <v>0</v>
      </c>
      <c r="D66" s="247">
        <f>+AVERAGE('Page 3. Top IK Supplier Table'!G35,'Page 3. Top IK Supplier Table'!J35,'Page 3. Top IK Supplier Table'!M35)</f>
        <v>0</v>
      </c>
      <c r="E66" s="192" t="str">
        <f t="shared" si="0"/>
        <v>0</v>
      </c>
      <c r="F66" s="252"/>
      <c r="H66" s="250"/>
    </row>
    <row r="67" spans="2:8" x14ac:dyDescent="0.25">
      <c r="B67" s="248">
        <f>+'Page 3. Top IK Supplier Table'!A36</f>
        <v>0</v>
      </c>
      <c r="C67" s="249">
        <f>IFERROR(+AVERAGE('Page 3. Top IK Supplier Table'!F36,'Page 3. Top IK Supplier Table'!I36,'Page 3. Top IK Supplier Table'!L36),"NA")</f>
        <v>0</v>
      </c>
      <c r="D67" s="247">
        <f>+AVERAGE('Page 3. Top IK Supplier Table'!G36,'Page 3. Top IK Supplier Table'!J36,'Page 3. Top IK Supplier Table'!M36)</f>
        <v>0</v>
      </c>
      <c r="E67" s="192" t="str">
        <f t="shared" si="0"/>
        <v>0</v>
      </c>
      <c r="F67" s="251"/>
      <c r="H67" s="250"/>
    </row>
    <row r="68" spans="2:8" x14ac:dyDescent="0.25">
      <c r="B68" s="248">
        <f>+'Page 3. Top IK Supplier Table'!A37</f>
        <v>0</v>
      </c>
      <c r="C68" s="249">
        <f>IFERROR(+AVERAGE('Page 3. Top IK Supplier Table'!F37,'Page 3. Top IK Supplier Table'!I37,'Page 3. Top IK Supplier Table'!L37),"NA")</f>
        <v>0</v>
      </c>
      <c r="D68" s="247">
        <f>+AVERAGE('Page 3. Top IK Supplier Table'!G37,'Page 3. Top IK Supplier Table'!J37,'Page 3. Top IK Supplier Table'!M37)</f>
        <v>0</v>
      </c>
      <c r="E68" s="192" t="str">
        <f t="shared" si="0"/>
        <v>0</v>
      </c>
      <c r="F68" s="252"/>
      <c r="H68" s="250"/>
    </row>
    <row r="69" spans="2:8" x14ac:dyDescent="0.25">
      <c r="B69" s="248">
        <f>+'Page 3. Top IK Supplier Table'!A38</f>
        <v>0</v>
      </c>
      <c r="C69" s="249">
        <f>IFERROR(+AVERAGE('Page 3. Top IK Supplier Table'!F38,'Page 3. Top IK Supplier Table'!I38,'Page 3. Top IK Supplier Table'!L38),"NA")</f>
        <v>0</v>
      </c>
      <c r="D69" s="247">
        <f>+AVERAGE('Page 3. Top IK Supplier Table'!G38,'Page 3. Top IK Supplier Table'!J38,'Page 3. Top IK Supplier Table'!M38)</f>
        <v>0</v>
      </c>
      <c r="E69" s="192" t="str">
        <f t="shared" si="0"/>
        <v>0</v>
      </c>
      <c r="F69" s="252"/>
      <c r="H69" s="250"/>
    </row>
    <row r="70" spans="2:8" x14ac:dyDescent="0.25">
      <c r="B70" s="248">
        <f>+'Page 3. Top IK Supplier Table'!A39</f>
        <v>0</v>
      </c>
      <c r="C70" s="249">
        <f>IFERROR(+AVERAGE('Page 3. Top IK Supplier Table'!F39,'Page 3. Top IK Supplier Table'!I39,'Page 3. Top IK Supplier Table'!L39),"NA")</f>
        <v>0</v>
      </c>
      <c r="D70" s="247">
        <f>+AVERAGE('Page 3. Top IK Supplier Table'!G39,'Page 3. Top IK Supplier Table'!J39,'Page 3. Top IK Supplier Table'!M39)</f>
        <v>0</v>
      </c>
      <c r="E70" s="192" t="str">
        <f t="shared" si="0"/>
        <v>0</v>
      </c>
      <c r="F70" s="251"/>
      <c r="H70" s="250"/>
    </row>
    <row r="71" spans="2:8" x14ac:dyDescent="0.25">
      <c r="B71" s="248">
        <f>+'Page 3. Top IK Supplier Table'!A40</f>
        <v>0</v>
      </c>
      <c r="C71" s="249">
        <f>IFERROR(+AVERAGE('Page 3. Top IK Supplier Table'!F40,'Page 3. Top IK Supplier Table'!I40,'Page 3. Top IK Supplier Table'!L40),"NA")</f>
        <v>0</v>
      </c>
      <c r="D71" s="247">
        <f>+AVERAGE('Page 3. Top IK Supplier Table'!G40,'Page 3. Top IK Supplier Table'!J40,'Page 3. Top IK Supplier Table'!M40)</f>
        <v>0</v>
      </c>
      <c r="E71" s="192" t="str">
        <f t="shared" si="0"/>
        <v>0</v>
      </c>
      <c r="F71" s="251"/>
      <c r="H71" s="250"/>
    </row>
    <row r="72" spans="2:8" x14ac:dyDescent="0.25">
      <c r="B72" s="248">
        <f>+'Page 3. Top IK Supplier Table'!A41</f>
        <v>0</v>
      </c>
      <c r="C72" s="249">
        <f>IFERROR(+AVERAGE('Page 3. Top IK Supplier Table'!F41,'Page 3. Top IK Supplier Table'!I41,'Page 3. Top IK Supplier Table'!L41),"NA")</f>
        <v>0</v>
      </c>
      <c r="D72" s="247">
        <f>+AVERAGE('Page 3. Top IK Supplier Table'!G41,'Page 3. Top IK Supplier Table'!J41,'Page 3. Top IK Supplier Table'!M41)</f>
        <v>0</v>
      </c>
      <c r="E72" s="192" t="str">
        <f t="shared" si="0"/>
        <v>0</v>
      </c>
      <c r="F72" s="251"/>
      <c r="H72" s="250"/>
    </row>
    <row r="73" spans="2:8" x14ac:dyDescent="0.25">
      <c r="B73" s="248">
        <f>+'Page 3. Top IK Supplier Table'!A42</f>
        <v>0</v>
      </c>
      <c r="C73" s="249">
        <f>IFERROR(+AVERAGE('Page 3. Top IK Supplier Table'!F42,'Page 3. Top IK Supplier Table'!I42,'Page 3. Top IK Supplier Table'!L42),"NA")</f>
        <v>0</v>
      </c>
      <c r="D73" s="247">
        <f>+AVERAGE('Page 3. Top IK Supplier Table'!G42,'Page 3. Top IK Supplier Table'!J42,'Page 3. Top IK Supplier Table'!M42)</f>
        <v>0</v>
      </c>
      <c r="E73" s="192" t="str">
        <f t="shared" si="0"/>
        <v>0</v>
      </c>
      <c r="F73" s="251"/>
      <c r="H73" s="250"/>
    </row>
    <row r="74" spans="2:8" x14ac:dyDescent="0.25">
      <c r="B74" s="248">
        <f>+'Page 3. Top IK Supplier Table'!A43</f>
        <v>0</v>
      </c>
      <c r="C74" s="249">
        <f>IFERROR(+AVERAGE('Page 3. Top IK Supplier Table'!F43,'Page 3. Top IK Supplier Table'!I43,'Page 3. Top IK Supplier Table'!L43),"NA")</f>
        <v>0</v>
      </c>
      <c r="D74" s="247">
        <f>+AVERAGE('Page 3. Top IK Supplier Table'!G43,'Page 3. Top IK Supplier Table'!J43,'Page 3. Top IK Supplier Table'!M43)</f>
        <v>0</v>
      </c>
      <c r="E74" s="192" t="str">
        <f t="shared" si="0"/>
        <v>0</v>
      </c>
      <c r="F74" s="251"/>
      <c r="H74" s="250"/>
    </row>
    <row r="75" spans="2:8" x14ac:dyDescent="0.25">
      <c r="B75" s="248">
        <f>+'Page 3. Top IK Supplier Table'!A44</f>
        <v>0</v>
      </c>
      <c r="C75" s="249">
        <f>IFERROR(+AVERAGE('Page 3. Top IK Supplier Table'!F44,'Page 3. Top IK Supplier Table'!I44,'Page 3. Top IK Supplier Table'!L44),"NA")</f>
        <v>0</v>
      </c>
      <c r="D75" s="247">
        <f>+AVERAGE('Page 3. Top IK Supplier Table'!G44,'Page 3. Top IK Supplier Table'!J44,'Page 3. Top IK Supplier Table'!M44)</f>
        <v>0</v>
      </c>
      <c r="E75" s="192" t="str">
        <f t="shared" si="0"/>
        <v>0</v>
      </c>
      <c r="F75" s="251"/>
      <c r="H75" s="250"/>
    </row>
    <row r="76" spans="2:8" x14ac:dyDescent="0.25">
      <c r="B76" s="248">
        <f>+'Page 3. Top IK Supplier Table'!A45</f>
        <v>0</v>
      </c>
      <c r="C76" s="249">
        <f>IFERROR(+AVERAGE('Page 3. Top IK Supplier Table'!F45,'Page 3. Top IK Supplier Table'!I45,'Page 3. Top IK Supplier Table'!L45),"NA")</f>
        <v>0</v>
      </c>
      <c r="D76" s="247">
        <f>+AVERAGE('Page 3. Top IK Supplier Table'!G45,'Page 3. Top IK Supplier Table'!J45,'Page 3. Top IK Supplier Table'!M45)</f>
        <v>0</v>
      </c>
      <c r="E76" s="192" t="str">
        <f t="shared" si="0"/>
        <v>0</v>
      </c>
      <c r="F76" s="251"/>
      <c r="H76" s="250"/>
    </row>
    <row r="77" spans="2:8" x14ac:dyDescent="0.25">
      <c r="B77" s="248">
        <f>+'Page 3. Top IK Supplier Table'!A46</f>
        <v>0</v>
      </c>
      <c r="C77" s="249">
        <f>IFERROR(+AVERAGE('Page 3. Top IK Supplier Table'!F46,'Page 3. Top IK Supplier Table'!I46,'Page 3. Top IK Supplier Table'!L46),"NA")</f>
        <v>0</v>
      </c>
      <c r="D77" s="247">
        <f>+AVERAGE('Page 3. Top IK Supplier Table'!G46,'Page 3. Top IK Supplier Table'!J46,'Page 3. Top IK Supplier Table'!M46)</f>
        <v>0</v>
      </c>
      <c r="E77" s="192" t="str">
        <f t="shared" si="0"/>
        <v>0</v>
      </c>
      <c r="F77" s="251"/>
      <c r="H77" s="250"/>
    </row>
    <row r="78" spans="2:8" x14ac:dyDescent="0.25">
      <c r="B78" s="248">
        <f>+'Page 3. Top IK Supplier Table'!A47</f>
        <v>0</v>
      </c>
      <c r="C78" s="249">
        <f>IFERROR(+AVERAGE('Page 3. Top IK Supplier Table'!F47,'Page 3. Top IK Supplier Table'!I47,'Page 3. Top IK Supplier Table'!L47),"NA")</f>
        <v>0</v>
      </c>
      <c r="D78" s="247">
        <f>+AVERAGE('Page 3. Top IK Supplier Table'!G47,'Page 3. Top IK Supplier Table'!J47,'Page 3. Top IK Supplier Table'!M47)</f>
        <v>0</v>
      </c>
      <c r="E78" s="192" t="str">
        <f t="shared" si="0"/>
        <v>0</v>
      </c>
      <c r="F78" s="251"/>
      <c r="H78" s="250"/>
    </row>
    <row r="79" spans="2:8" x14ac:dyDescent="0.25">
      <c r="B79" s="248">
        <f>+'Page 3. Top IK Supplier Table'!A48</f>
        <v>0</v>
      </c>
      <c r="C79" s="249">
        <f>IFERROR(+AVERAGE('Page 3. Top IK Supplier Table'!F48,'Page 3. Top IK Supplier Table'!I48,'Page 3. Top IK Supplier Table'!L48),"NA")</f>
        <v>0</v>
      </c>
      <c r="D79" s="247">
        <f>+AVERAGE('Page 3. Top IK Supplier Table'!G48,'Page 3. Top IK Supplier Table'!J48,'Page 3. Top IK Supplier Table'!M48)</f>
        <v>0</v>
      </c>
      <c r="E79" s="192" t="str">
        <f t="shared" si="0"/>
        <v>0</v>
      </c>
      <c r="F79" s="251"/>
      <c r="H79" s="250"/>
    </row>
    <row r="80" spans="2:8" x14ac:dyDescent="0.25">
      <c r="B80" s="248">
        <f>+'Page 3. Top IK Supplier Table'!A49</f>
        <v>0</v>
      </c>
      <c r="C80" s="249">
        <f>IFERROR(+AVERAGE('Page 3. Top IK Supplier Table'!F49,'Page 3. Top IK Supplier Table'!I49,'Page 3. Top IK Supplier Table'!L49),"NA")</f>
        <v>0</v>
      </c>
      <c r="D80" s="247">
        <f>+AVERAGE('Page 3. Top IK Supplier Table'!G49,'Page 3. Top IK Supplier Table'!J49,'Page 3. Top IK Supplier Table'!M49)</f>
        <v>0</v>
      </c>
      <c r="E80" s="192" t="str">
        <f t="shared" si="0"/>
        <v>0</v>
      </c>
      <c r="F80" s="251"/>
      <c r="H80" s="250"/>
    </row>
    <row r="81" spans="2:8" x14ac:dyDescent="0.25">
      <c r="B81" s="248">
        <f>+'Page 3. Top IK Supplier Table'!A50</f>
        <v>0</v>
      </c>
      <c r="C81" s="249">
        <f>IFERROR(+AVERAGE('Page 3. Top IK Supplier Table'!F50,'Page 3. Top IK Supplier Table'!I50,'Page 3. Top IK Supplier Table'!L50),"NA")</f>
        <v>0</v>
      </c>
      <c r="D81" s="247">
        <f>+AVERAGE('Page 3. Top IK Supplier Table'!G50,'Page 3. Top IK Supplier Table'!J50,'Page 3. Top IK Supplier Table'!M50)</f>
        <v>0</v>
      </c>
      <c r="E81" s="192" t="str">
        <f t="shared" si="0"/>
        <v>0</v>
      </c>
      <c r="F81" s="251"/>
      <c r="H81" s="250"/>
    </row>
    <row r="82" spans="2:8" x14ac:dyDescent="0.25">
      <c r="B82" s="248">
        <f>+'Page 3. Top IK Supplier Table'!A51</f>
        <v>0</v>
      </c>
      <c r="C82" s="249">
        <f>IFERROR(+AVERAGE('Page 3. Top IK Supplier Table'!F51,'Page 3. Top IK Supplier Table'!I51,'Page 3. Top IK Supplier Table'!L51),"NA")</f>
        <v>0</v>
      </c>
      <c r="D82" s="247">
        <f>+AVERAGE('Page 3. Top IK Supplier Table'!G51,'Page 3. Top IK Supplier Table'!J51,'Page 3. Top IK Supplier Table'!M51)</f>
        <v>0</v>
      </c>
      <c r="E82" s="192" t="str">
        <f t="shared" si="0"/>
        <v>0</v>
      </c>
      <c r="F82" s="251"/>
      <c r="H82" s="250"/>
    </row>
    <row r="83" spans="2:8" x14ac:dyDescent="0.25">
      <c r="B83" s="248">
        <f>+'Page 3. Top IK Supplier Table'!A52</f>
        <v>0</v>
      </c>
      <c r="C83" s="249">
        <f>IFERROR(+AVERAGE('Page 3. Top IK Supplier Table'!F52,'Page 3. Top IK Supplier Table'!I52,'Page 3. Top IK Supplier Table'!L52),"NA")</f>
        <v>0</v>
      </c>
      <c r="D83" s="247">
        <f>+AVERAGE('Page 3. Top IK Supplier Table'!G52,'Page 3. Top IK Supplier Table'!J52,'Page 3. Top IK Supplier Table'!M52)</f>
        <v>0</v>
      </c>
      <c r="E83" s="192" t="str">
        <f t="shared" si="0"/>
        <v>0</v>
      </c>
      <c r="F83" s="251"/>
      <c r="H83" s="250"/>
    </row>
    <row r="84" spans="2:8" x14ac:dyDescent="0.25">
      <c r="B84" s="248">
        <f>+'Page 3. Top IK Supplier Table'!A53</f>
        <v>0</v>
      </c>
      <c r="C84" s="249">
        <f>IFERROR(+AVERAGE('Page 3. Top IK Supplier Table'!F53,'Page 3. Top IK Supplier Table'!I53,'Page 3. Top IK Supplier Table'!L53),"NA")</f>
        <v>0</v>
      </c>
      <c r="D84" s="247">
        <f>+AVERAGE('Page 3. Top IK Supplier Table'!G53,'Page 3. Top IK Supplier Table'!J53,'Page 3. Top IK Supplier Table'!M53)</f>
        <v>0</v>
      </c>
      <c r="E84" s="192" t="str">
        <f t="shared" si="0"/>
        <v>0</v>
      </c>
      <c r="F84" s="251"/>
      <c r="H84" s="250"/>
    </row>
    <row r="85" spans="2:8" x14ac:dyDescent="0.25">
      <c r="B85" s="248">
        <f>+'Page 3. Top IK Supplier Table'!A54</f>
        <v>0</v>
      </c>
      <c r="C85" s="249">
        <f>IFERROR(+AVERAGE('Page 3. Top IK Supplier Table'!F54,'Page 3. Top IK Supplier Table'!I54,'Page 3. Top IK Supplier Table'!L54),"NA")</f>
        <v>0</v>
      </c>
      <c r="D85" s="247">
        <f>+AVERAGE('Page 3. Top IK Supplier Table'!G54,'Page 3. Top IK Supplier Table'!J54,'Page 3. Top IK Supplier Table'!M54)</f>
        <v>0</v>
      </c>
      <c r="E85" s="192" t="str">
        <f t="shared" si="0"/>
        <v>0</v>
      </c>
      <c r="F85" s="251"/>
      <c r="H85" s="250"/>
    </row>
    <row r="86" spans="2:8" x14ac:dyDescent="0.25">
      <c r="B86" s="248">
        <f>+'Page 3. Top IK Supplier Table'!A55</f>
        <v>0</v>
      </c>
      <c r="C86" s="249">
        <f>IFERROR(+AVERAGE('Page 3. Top IK Supplier Table'!F55,'Page 3. Top IK Supplier Table'!I55,'Page 3. Top IK Supplier Table'!L55),"NA")</f>
        <v>0</v>
      </c>
      <c r="D86" s="247">
        <f>+AVERAGE('Page 3. Top IK Supplier Table'!G55,'Page 3. Top IK Supplier Table'!J55,'Page 3. Top IK Supplier Table'!M55)</f>
        <v>0</v>
      </c>
      <c r="E86" s="192" t="str">
        <f t="shared" si="0"/>
        <v>0</v>
      </c>
      <c r="F86" s="251"/>
      <c r="H86" s="250"/>
    </row>
    <row r="87" spans="2:8" x14ac:dyDescent="0.25">
      <c r="B87" s="248">
        <f>+'Page 3. Top IK Supplier Table'!A56</f>
        <v>0</v>
      </c>
      <c r="C87" s="249">
        <f>IFERROR(+AVERAGE('Page 3. Top IK Supplier Table'!F56,'Page 3. Top IK Supplier Table'!I56,'Page 3. Top IK Supplier Table'!L56),"NA")</f>
        <v>0</v>
      </c>
      <c r="D87" s="247">
        <f>+AVERAGE('Page 3. Top IK Supplier Table'!G56,'Page 3. Top IK Supplier Table'!J56,'Page 3. Top IK Supplier Table'!M56)</f>
        <v>0</v>
      </c>
      <c r="E87" s="192" t="str">
        <f t="shared" si="0"/>
        <v>0</v>
      </c>
      <c r="F87" s="251"/>
      <c r="H87" s="250"/>
    </row>
    <row r="88" spans="2:8" x14ac:dyDescent="0.25">
      <c r="B88" s="248">
        <f>+'Page 3. Top IK Supplier Table'!A57</f>
        <v>0</v>
      </c>
      <c r="C88" s="249">
        <f>IFERROR(+AVERAGE('Page 3. Top IK Supplier Table'!F57,'Page 3. Top IK Supplier Table'!I57,'Page 3. Top IK Supplier Table'!L57),"NA")</f>
        <v>0</v>
      </c>
      <c r="D88" s="247">
        <f>+AVERAGE('Page 3. Top IK Supplier Table'!G57,'Page 3. Top IK Supplier Table'!J57,'Page 3. Top IK Supplier Table'!M57)</f>
        <v>0</v>
      </c>
      <c r="E88" s="192" t="str">
        <f t="shared" si="0"/>
        <v>0</v>
      </c>
      <c r="F88" s="251"/>
      <c r="H88" s="250"/>
    </row>
    <row r="89" spans="2:8" x14ac:dyDescent="0.25">
      <c r="B89" s="248">
        <f>+'Page 3. Top IK Supplier Table'!A58</f>
        <v>0</v>
      </c>
      <c r="C89" s="249">
        <f>IFERROR(+AVERAGE('Page 3. Top IK Supplier Table'!F58,'Page 3. Top IK Supplier Table'!I58,'Page 3. Top IK Supplier Table'!L58),"NA")</f>
        <v>0</v>
      </c>
      <c r="D89" s="247">
        <f>+AVERAGE('Page 3. Top IK Supplier Table'!G58,'Page 3. Top IK Supplier Table'!J58,'Page 3. Top IK Supplier Table'!M58)</f>
        <v>0</v>
      </c>
      <c r="E89" s="192" t="str">
        <f t="shared" si="0"/>
        <v>0</v>
      </c>
      <c r="F89" s="251"/>
      <c r="H89" s="250"/>
    </row>
    <row r="90" spans="2:8" x14ac:dyDescent="0.25">
      <c r="B90" s="248"/>
    </row>
    <row r="91" spans="2:8" x14ac:dyDescent="0.25">
      <c r="B91" s="248"/>
    </row>
    <row r="92" spans="2:8" x14ac:dyDescent="0.25">
      <c r="B92" s="248"/>
    </row>
    <row r="93" spans="2:8" x14ac:dyDescent="0.25">
      <c r="B93" s="248"/>
    </row>
  </sheetData>
  <sheetProtection formatCells="0" formatColumns="0" formatRows="0" insertColumns="0" insertRows="0" insertHyperlinks="0" deleteColumns="0" deleteRows="0" selectLockedCells="1" sort="0" autoFilter="0" pivotTables="0"/>
  <mergeCells count="1">
    <mergeCell ref="D23:E23"/>
  </mergeCells>
  <pageMargins left="0.7" right="0.7" top="0.75" bottom="0.75" header="0.3" footer="0.3"/>
  <pageSetup fitToHeight="0" orientation="portrait" r:id="rId1"/>
  <headerFooter differentOddEven="1">
    <oddFooter>&amp;CSaudi Aramco: Confidential</oddFooter>
    <evenFooter>&amp;CSaudi Aramco: Confidential</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Y765"/>
  <sheetViews>
    <sheetView showGridLines="0" zoomScaleNormal="100" workbookViewId="0">
      <selection activeCell="D12" sqref="D12"/>
    </sheetView>
  </sheetViews>
  <sheetFormatPr defaultColWidth="14.85546875" defaultRowHeight="15" x14ac:dyDescent="0.25"/>
  <cols>
    <col min="1" max="1" width="6.28515625" style="58" customWidth="1"/>
    <col min="2" max="2" width="45" style="58" customWidth="1"/>
    <col min="3" max="3" width="30.85546875" style="58" customWidth="1"/>
    <col min="4" max="6" width="15.85546875" style="58" customWidth="1"/>
    <col min="7" max="16384" width="14.85546875" style="58"/>
  </cols>
  <sheetData>
    <row r="1" spans="1:51" ht="26.25" x14ac:dyDescent="0.4">
      <c r="A1" s="324" t="str">
        <f>+'Page 1. Company Information'!$B$2</f>
        <v>Name of Company</v>
      </c>
      <c r="B1" s="324"/>
      <c r="C1" s="324"/>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1" ht="23.25" x14ac:dyDescent="0.35">
      <c r="A2" s="325" t="s">
        <v>109</v>
      </c>
      <c r="B2" s="325"/>
      <c r="C2" s="325"/>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21" x14ac:dyDescent="0.35">
      <c r="A3" s="316"/>
      <c r="B3" s="316"/>
      <c r="C3" s="7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75" x14ac:dyDescent="0.25">
      <c r="A4" s="316" t="s">
        <v>5</v>
      </c>
      <c r="B4" s="316"/>
      <c r="C4" s="72"/>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21" x14ac:dyDescent="0.35">
      <c r="A5" s="351" t="s">
        <v>224</v>
      </c>
      <c r="B5" s="35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ht="21" x14ac:dyDescent="0.35">
      <c r="D6" s="77">
        <f>+Data!D7</f>
        <v>2016</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68" customFormat="1" ht="45" customHeight="1" x14ac:dyDescent="0.25">
      <c r="A7" s="349" t="s">
        <v>8</v>
      </c>
      <c r="B7" s="350"/>
      <c r="C7" s="79" t="s">
        <v>91</v>
      </c>
      <c r="D7" s="79" t="s">
        <v>125</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ht="14.45" customHeight="1" x14ac:dyDescent="0.35">
      <c r="A8" s="338"/>
      <c r="B8" s="339"/>
      <c r="C8" s="32"/>
      <c r="D8" s="35"/>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4.45" customHeight="1" x14ac:dyDescent="0.35">
      <c r="A9" s="344"/>
      <c r="B9" s="345"/>
      <c r="C9" s="33"/>
      <c r="D9" s="3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ht="14.45" customHeight="1" x14ac:dyDescent="0.25">
      <c r="A10" s="338"/>
      <c r="B10" s="339"/>
      <c r="C10" s="32"/>
      <c r="D10" s="3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14.45" customHeight="1" x14ac:dyDescent="0.35">
      <c r="A11" s="344"/>
      <c r="B11" s="345"/>
      <c r="C11" s="33"/>
      <c r="D11" s="34"/>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ht="14.45" customHeight="1" x14ac:dyDescent="0.35">
      <c r="A12" s="338"/>
      <c r="B12" s="339"/>
      <c r="C12" s="32"/>
      <c r="D12" s="35"/>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ht="14.45" customHeight="1" x14ac:dyDescent="0.25">
      <c r="A13" s="344"/>
      <c r="B13" s="345"/>
      <c r="C13" s="33"/>
      <c r="D13" s="3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ht="14.45" customHeight="1" x14ac:dyDescent="0.35">
      <c r="A14" s="338"/>
      <c r="B14" s="339"/>
      <c r="C14" s="32"/>
      <c r="D14" s="35"/>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ht="14.45" customHeight="1" x14ac:dyDescent="0.35">
      <c r="A15" s="344"/>
      <c r="B15" s="345"/>
      <c r="C15" s="33"/>
      <c r="D15" s="3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ht="14.45" customHeight="1" x14ac:dyDescent="0.25">
      <c r="A16" s="338"/>
      <c r="B16" s="339"/>
      <c r="C16" s="32"/>
      <c r="D16" s="3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ht="14.45" customHeight="1" x14ac:dyDescent="0.35">
      <c r="A17" s="344"/>
      <c r="B17" s="345"/>
      <c r="C17" s="33"/>
      <c r="D17" s="34"/>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ht="14.45" customHeight="1" x14ac:dyDescent="0.35">
      <c r="A18" s="338"/>
      <c r="B18" s="339"/>
      <c r="C18" s="32"/>
      <c r="D18" s="35"/>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1" ht="14.45" customHeight="1" x14ac:dyDescent="0.25">
      <c r="A19" s="344"/>
      <c r="B19" s="345"/>
      <c r="C19" s="33"/>
      <c r="D19" s="3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14.45" customHeight="1" x14ac:dyDescent="0.35">
      <c r="A20" s="338"/>
      <c r="B20" s="339"/>
      <c r="C20" s="32"/>
      <c r="D20" s="35"/>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1" ht="14.45" customHeight="1" x14ac:dyDescent="0.35">
      <c r="A21" s="344"/>
      <c r="B21" s="345"/>
      <c r="C21" s="33"/>
      <c r="D21" s="34"/>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1" ht="14.45" customHeight="1" x14ac:dyDescent="0.25">
      <c r="A22" s="338"/>
      <c r="B22" s="339"/>
      <c r="C22" s="32"/>
      <c r="D22" s="3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1" x14ac:dyDescent="0.35">
      <c r="A23" s="340" t="s">
        <v>53</v>
      </c>
      <c r="B23" s="341"/>
      <c r="C23" s="54"/>
      <c r="D23" s="57">
        <f>SUM(D8:D22)</f>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ht="21" x14ac:dyDescent="0.35">
      <c r="A24" s="63"/>
      <c r="B24" s="63"/>
      <c r="D24" s="64"/>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x14ac:dyDescent="0.25">
      <c r="A25" s="65"/>
      <c r="C25" s="66"/>
      <c r="D25" s="67"/>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1" x14ac:dyDescent="0.35">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ht="21" x14ac:dyDescent="0.35">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x14ac:dyDescent="0.2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1" x14ac:dyDescent="0.35">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1" ht="21" x14ac:dyDescent="0.3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x14ac:dyDescent="0.2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1" x14ac:dyDescent="0.35">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5:51" ht="21" x14ac:dyDescent="0.35">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5:51" x14ac:dyDescent="0.2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5:51" ht="21" x14ac:dyDescent="0.3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5:51" ht="21" x14ac:dyDescent="0.35">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5:51" x14ac:dyDescent="0.2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5:51" ht="21" x14ac:dyDescent="0.3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5:51" ht="21" x14ac:dyDescent="0.3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5:51" x14ac:dyDescent="0.2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5:51" ht="21" x14ac:dyDescent="0.3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5:51" ht="21" x14ac:dyDescent="0.3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5:51" x14ac:dyDescent="0.2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5:51" ht="21" x14ac:dyDescent="0.3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5:51" ht="21" x14ac:dyDescent="0.35">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5:51" x14ac:dyDescent="0.2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5:51" ht="21" x14ac:dyDescent="0.35">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5:51" ht="21" x14ac:dyDescent="0.35">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5:51" x14ac:dyDescent="0.2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5:51" ht="21" x14ac:dyDescent="0.35">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5:51" ht="21" x14ac:dyDescent="0.35">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5:51" x14ac:dyDescent="0.2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5:51" ht="21" x14ac:dyDescent="0.3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5:51" ht="21" x14ac:dyDescent="0.3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5:51" x14ac:dyDescent="0.2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5:51" ht="21" x14ac:dyDescent="0.3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5:51" ht="21" x14ac:dyDescent="0.3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5:51" x14ac:dyDescent="0.2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5:51" ht="21" x14ac:dyDescent="0.3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5:51" ht="21" x14ac:dyDescent="0.3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5:51" x14ac:dyDescent="0.2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5:51" ht="21" x14ac:dyDescent="0.3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5:51" ht="21" x14ac:dyDescent="0.3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5:51" x14ac:dyDescent="0.2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5:51" ht="21" x14ac:dyDescent="0.35">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5:51" ht="21" x14ac:dyDescent="0.35">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5:51" x14ac:dyDescent="0.2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5:51" ht="21" x14ac:dyDescent="0.35">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5:51" ht="21" x14ac:dyDescent="0.35">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5:51" x14ac:dyDescent="0.2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5:51" ht="21" x14ac:dyDescent="0.35">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5:51" ht="21" x14ac:dyDescent="0.35">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5:51" x14ac:dyDescent="0.2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5:51" ht="21" x14ac:dyDescent="0.3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5:51" ht="21" x14ac:dyDescent="0.35">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5:51" x14ac:dyDescent="0.2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5:51" ht="21" x14ac:dyDescent="0.35">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5:51" ht="21" x14ac:dyDescent="0.35">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5:51" x14ac:dyDescent="0.2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5:51" ht="21" x14ac:dyDescent="0.35">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5:51" ht="21" x14ac:dyDescent="0.35">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5:51" x14ac:dyDescent="0.2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5:51" ht="21" x14ac:dyDescent="0.35">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5:51" ht="21" x14ac:dyDescent="0.35">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5:51" x14ac:dyDescent="0.2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5:51" ht="21" x14ac:dyDescent="0.35">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5:51" ht="21" x14ac:dyDescent="0.35">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5:51" x14ac:dyDescent="0.2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5:51" ht="21" x14ac:dyDescent="0.35">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5:51" ht="21" x14ac:dyDescent="0.35">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5:51" x14ac:dyDescent="0.2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5:51" ht="21" x14ac:dyDescent="0.35">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5:51" ht="21" x14ac:dyDescent="0.3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5:51" x14ac:dyDescent="0.2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5:51" ht="21" x14ac:dyDescent="0.35">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5:51" ht="21" x14ac:dyDescent="0.3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5:51" x14ac:dyDescent="0.2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5:51" ht="21" x14ac:dyDescent="0.35">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5:51" ht="21" x14ac:dyDescent="0.35">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5:51" x14ac:dyDescent="0.2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row>
    <row r="101" spans="5:51" ht="21" x14ac:dyDescent="0.35">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5:51" ht="21" x14ac:dyDescent="0.35">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5:51" x14ac:dyDescent="0.2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row>
    <row r="104" spans="5:51" ht="21" x14ac:dyDescent="0.35">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row>
    <row r="105" spans="5:51" ht="21" x14ac:dyDescent="0.35">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row>
    <row r="106" spans="5:51" x14ac:dyDescent="0.2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row>
    <row r="107" spans="5:51" ht="21" x14ac:dyDescent="0.35">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5:51" ht="21" x14ac:dyDescent="0.35">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5:51" x14ac:dyDescent="0.2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row>
    <row r="110" spans="5:51" ht="21" x14ac:dyDescent="0.35">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5:51" ht="21" x14ac:dyDescent="0.35">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5:51" x14ac:dyDescent="0.2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row>
    <row r="113" spans="5:51" ht="21" x14ac:dyDescent="0.35">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5:51" ht="21" x14ac:dyDescent="0.35">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5:51" x14ac:dyDescent="0.2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row>
    <row r="116" spans="5:51" ht="21" x14ac:dyDescent="0.35">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5:51" ht="21" x14ac:dyDescent="0.35">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5:51" x14ac:dyDescent="0.2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row>
    <row r="119" spans="5:51" ht="21" x14ac:dyDescent="0.35">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5:51" ht="21" x14ac:dyDescent="0.35">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5:51" x14ac:dyDescent="0.2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row>
    <row r="122" spans="5:51" ht="21" x14ac:dyDescent="0.35">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5:51" ht="21" x14ac:dyDescent="0.35">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5:51" x14ac:dyDescent="0.2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row>
    <row r="125" spans="5:51" ht="21" x14ac:dyDescent="0.35">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5:51" ht="21" x14ac:dyDescent="0.35">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5:51" x14ac:dyDescent="0.2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row>
    <row r="128" spans="5:51" ht="21" x14ac:dyDescent="0.35">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5:51" ht="21" x14ac:dyDescent="0.35">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5:51" x14ac:dyDescent="0.2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row>
    <row r="131" spans="5:51" ht="21" x14ac:dyDescent="0.35">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5:51" ht="21" x14ac:dyDescent="0.35">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5:51" x14ac:dyDescent="0.2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row>
    <row r="134" spans="5:51" ht="21" x14ac:dyDescent="0.35">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5:51" ht="21" x14ac:dyDescent="0.35">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5:51" x14ac:dyDescent="0.2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row>
    <row r="137" spans="5:51" ht="21" x14ac:dyDescent="0.35">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5:51" ht="21" x14ac:dyDescent="0.35">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5:51" x14ac:dyDescent="0.2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row>
    <row r="140" spans="5:51" ht="21" x14ac:dyDescent="0.35">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5:51" ht="21" x14ac:dyDescent="0.35">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5:51" x14ac:dyDescent="0.2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row>
    <row r="143" spans="5:51" ht="21" x14ac:dyDescent="0.35">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5:51" ht="21" x14ac:dyDescent="0.35">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5:51" x14ac:dyDescent="0.2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row>
    <row r="146" spans="5:51" ht="21" x14ac:dyDescent="0.35">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5:51" ht="21" x14ac:dyDescent="0.35">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5:51" x14ac:dyDescent="0.2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row>
    <row r="149" spans="5:51" ht="21" x14ac:dyDescent="0.35">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5:51" ht="21" x14ac:dyDescent="0.35">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5:51" x14ac:dyDescent="0.2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row>
    <row r="152" spans="5:51" ht="21" x14ac:dyDescent="0.35">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5:51" ht="21" x14ac:dyDescent="0.35">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5:51" x14ac:dyDescent="0.2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row>
    <row r="155" spans="5:51" ht="21" x14ac:dyDescent="0.35">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5:51" ht="21" x14ac:dyDescent="0.35">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5:51" x14ac:dyDescent="0.2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row>
    <row r="158" spans="5:51" ht="21" x14ac:dyDescent="0.35">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5:51" ht="21" x14ac:dyDescent="0.35">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5:51" x14ac:dyDescent="0.2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row>
    <row r="161" spans="5:51" ht="21" x14ac:dyDescent="0.35">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5:51" ht="21" x14ac:dyDescent="0.35">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5:51" x14ac:dyDescent="0.2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row>
    <row r="164" spans="5:51" ht="21" x14ac:dyDescent="0.35">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5:51" ht="21" x14ac:dyDescent="0.35">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5:51" x14ac:dyDescent="0.2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row>
    <row r="167" spans="5:51" ht="21" x14ac:dyDescent="0.35">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5:51" ht="21" x14ac:dyDescent="0.35">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5:51" x14ac:dyDescent="0.2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row>
    <row r="170" spans="5:51" ht="21" x14ac:dyDescent="0.35">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5:51" ht="21" x14ac:dyDescent="0.35">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5:51" x14ac:dyDescent="0.2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row>
    <row r="173" spans="5:51" ht="21" x14ac:dyDescent="0.35">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5:51" ht="21" x14ac:dyDescent="0.35">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5:51" x14ac:dyDescent="0.2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row>
    <row r="176" spans="5:51" ht="21" x14ac:dyDescent="0.35">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5:51" ht="21" x14ac:dyDescent="0.35">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5:51" x14ac:dyDescent="0.2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row>
    <row r="179" spans="5:51" ht="21" x14ac:dyDescent="0.35">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row r="180" spans="5:51" ht="21" x14ac:dyDescent="0.35">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5:51" x14ac:dyDescent="0.2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row>
    <row r="182" spans="5:51" ht="21" x14ac:dyDescent="0.35">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row>
    <row r="183" spans="5:51" ht="21" x14ac:dyDescent="0.35">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row>
    <row r="184" spans="5:51" x14ac:dyDescent="0.2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row>
    <row r="185" spans="5:51" ht="21" x14ac:dyDescent="0.35">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row>
    <row r="186" spans="5:51" ht="21" x14ac:dyDescent="0.35">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row>
    <row r="187" spans="5:51" x14ac:dyDescent="0.2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row>
    <row r="188" spans="5:51" ht="21" x14ac:dyDescent="0.35">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row>
    <row r="189" spans="5:51" ht="21" x14ac:dyDescent="0.35">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row>
    <row r="190" spans="5:51" x14ac:dyDescent="0.2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row>
    <row r="191" spans="5:51" ht="21" x14ac:dyDescent="0.35">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row>
    <row r="192" spans="5:51" ht="21" x14ac:dyDescent="0.35">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row>
    <row r="193" spans="5:51" x14ac:dyDescent="0.2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row>
    <row r="194" spans="5:51" ht="21" x14ac:dyDescent="0.35">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5:51" ht="21" x14ac:dyDescent="0.35">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row>
    <row r="196" spans="5:51" x14ac:dyDescent="0.2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row>
    <row r="197" spans="5:51" ht="21" x14ac:dyDescent="0.35">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row>
    <row r="198" spans="5:51" ht="21" x14ac:dyDescent="0.35">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row>
    <row r="199" spans="5:51" x14ac:dyDescent="0.2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row>
    <row r="200" spans="5:51" ht="21" x14ac:dyDescent="0.35">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row>
    <row r="201" spans="5:51" ht="21" x14ac:dyDescent="0.35">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row>
    <row r="202" spans="5:51" x14ac:dyDescent="0.2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row>
    <row r="203" spans="5:51" ht="21" x14ac:dyDescent="0.35">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row>
    <row r="204" spans="5:51" ht="21" x14ac:dyDescent="0.35">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row>
    <row r="205" spans="5:51" x14ac:dyDescent="0.2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row>
    <row r="206" spans="5:51" ht="21" x14ac:dyDescent="0.35">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5:51" ht="21" x14ac:dyDescent="0.35">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5:51" x14ac:dyDescent="0.2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row>
    <row r="209" spans="5:51" ht="21" x14ac:dyDescent="0.35">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row>
    <row r="210" spans="5:51" ht="21" x14ac:dyDescent="0.35">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row>
    <row r="211" spans="5:51" x14ac:dyDescent="0.2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row>
    <row r="212" spans="5:51" ht="21" x14ac:dyDescent="0.35">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row>
    <row r="213" spans="5:51" ht="21" x14ac:dyDescent="0.35">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row>
    <row r="214" spans="5:51" x14ac:dyDescent="0.2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row>
    <row r="215" spans="5:51" ht="21" x14ac:dyDescent="0.35">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row>
    <row r="216" spans="5:51" ht="21" x14ac:dyDescent="0.35">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row>
    <row r="217" spans="5:51" x14ac:dyDescent="0.2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row>
    <row r="218" spans="5:51" ht="21" x14ac:dyDescent="0.3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row>
    <row r="219" spans="5:51" ht="21" x14ac:dyDescent="0.3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row>
    <row r="220" spans="5:51" x14ac:dyDescent="0.2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row>
    <row r="221" spans="5:51" ht="21" x14ac:dyDescent="0.3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row>
    <row r="222" spans="5:51" ht="21" x14ac:dyDescent="0.3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row>
    <row r="223" spans="5:51" x14ac:dyDescent="0.2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row>
    <row r="224" spans="5:51" ht="21" x14ac:dyDescent="0.3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row>
    <row r="225" spans="5:51" ht="21" x14ac:dyDescent="0.3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row>
    <row r="226" spans="5:51" x14ac:dyDescent="0.2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row>
    <row r="227" spans="5:51" ht="21" x14ac:dyDescent="0.3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row>
    <row r="228" spans="5:51" ht="21" x14ac:dyDescent="0.3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row>
    <row r="229" spans="5:51" x14ac:dyDescent="0.2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row>
    <row r="230" spans="5:51" ht="21" x14ac:dyDescent="0.35">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row>
    <row r="231" spans="5:51" ht="21" x14ac:dyDescent="0.35">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row>
    <row r="232" spans="5:51" x14ac:dyDescent="0.2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row>
    <row r="233" spans="5:51" ht="21" x14ac:dyDescent="0.35">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row>
    <row r="234" spans="5:51" ht="21" x14ac:dyDescent="0.35">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row>
    <row r="235" spans="5:51" x14ac:dyDescent="0.2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row>
    <row r="236" spans="5:51" ht="21" x14ac:dyDescent="0.35">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row>
    <row r="237" spans="5:51" ht="21" x14ac:dyDescent="0.35">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row>
    <row r="238" spans="5:51" x14ac:dyDescent="0.2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row>
    <row r="239" spans="5:51" ht="21" x14ac:dyDescent="0.35">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row>
    <row r="240" spans="5:51" ht="21" x14ac:dyDescent="0.35">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row>
    <row r="241" spans="5:51" x14ac:dyDescent="0.2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row>
    <row r="242" spans="5:51" ht="21" x14ac:dyDescent="0.35">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row>
    <row r="243" spans="5:51" ht="21" x14ac:dyDescent="0.35">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row>
    <row r="244" spans="5:51" x14ac:dyDescent="0.2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row>
    <row r="245" spans="5:51" ht="21" x14ac:dyDescent="0.35">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row>
    <row r="246" spans="5:51" ht="21" x14ac:dyDescent="0.35">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row>
    <row r="247" spans="5:51" x14ac:dyDescent="0.2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row>
    <row r="248" spans="5:51" ht="21" x14ac:dyDescent="0.35">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row>
    <row r="249" spans="5:51" ht="21" x14ac:dyDescent="0.35">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row>
    <row r="250" spans="5:51" x14ac:dyDescent="0.2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row>
    <row r="251" spans="5:51" ht="21" x14ac:dyDescent="0.35">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row>
    <row r="252" spans="5:51" ht="21" x14ac:dyDescent="0.35">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row>
    <row r="253" spans="5:51" x14ac:dyDescent="0.2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row>
    <row r="254" spans="5:51" ht="21" x14ac:dyDescent="0.35">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row>
    <row r="255" spans="5:51" ht="21" x14ac:dyDescent="0.35">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row>
    <row r="256" spans="5:51" x14ac:dyDescent="0.2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row>
    <row r="257" spans="5:51" ht="21" x14ac:dyDescent="0.35">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row>
    <row r="258" spans="5:51" ht="21" x14ac:dyDescent="0.35">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row>
    <row r="259" spans="5:51" x14ac:dyDescent="0.2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row>
    <row r="260" spans="5:51" ht="21" x14ac:dyDescent="0.35">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row>
    <row r="261" spans="5:51" ht="21" x14ac:dyDescent="0.35">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row>
    <row r="262" spans="5:51" x14ac:dyDescent="0.2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row>
    <row r="263" spans="5:51" ht="21" x14ac:dyDescent="0.35">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row>
    <row r="264" spans="5:51" ht="21" x14ac:dyDescent="0.35">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row>
    <row r="265" spans="5:51" x14ac:dyDescent="0.2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row>
    <row r="266" spans="5:51" ht="21" x14ac:dyDescent="0.35">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row>
    <row r="267" spans="5:51" ht="21" x14ac:dyDescent="0.35">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row>
    <row r="268" spans="5:51" x14ac:dyDescent="0.2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row>
    <row r="269" spans="5:51" ht="21" x14ac:dyDescent="0.35">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row>
    <row r="270" spans="5:51" ht="21" x14ac:dyDescent="0.35">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row>
    <row r="271" spans="5:51" x14ac:dyDescent="0.2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row>
    <row r="272" spans="5:51" ht="21" x14ac:dyDescent="0.35">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row>
    <row r="273" spans="5:51" ht="21" x14ac:dyDescent="0.35">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row>
    <row r="274" spans="5:51" x14ac:dyDescent="0.2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row>
    <row r="275" spans="5:51" ht="21" x14ac:dyDescent="0.35">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row>
    <row r="276" spans="5:51" ht="21" x14ac:dyDescent="0.35">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row>
    <row r="277" spans="5:51" x14ac:dyDescent="0.2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row>
    <row r="278" spans="5:51" ht="21" x14ac:dyDescent="0.35">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row>
    <row r="279" spans="5:51" ht="21" x14ac:dyDescent="0.35">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row>
    <row r="280" spans="5:51" x14ac:dyDescent="0.2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row>
    <row r="281" spans="5:51" ht="21" x14ac:dyDescent="0.35">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row>
    <row r="282" spans="5:51" ht="21" x14ac:dyDescent="0.35">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row>
    <row r="283" spans="5:51" x14ac:dyDescent="0.2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row>
    <row r="284" spans="5:51" ht="21" x14ac:dyDescent="0.35">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row>
    <row r="285" spans="5:51" ht="21" x14ac:dyDescent="0.35">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row>
    <row r="286" spans="5:51" x14ac:dyDescent="0.2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row>
    <row r="287" spans="5:51" ht="21" x14ac:dyDescent="0.35">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row>
    <row r="288" spans="5:51" ht="21" x14ac:dyDescent="0.35">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row>
    <row r="289" spans="5:51" x14ac:dyDescent="0.2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row>
    <row r="290" spans="5:51" ht="21" x14ac:dyDescent="0.35">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row>
    <row r="291" spans="5:51" ht="21" x14ac:dyDescent="0.35">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row>
    <row r="292" spans="5:51" x14ac:dyDescent="0.2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row>
    <row r="293" spans="5:51" ht="21" x14ac:dyDescent="0.35">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row>
    <row r="294" spans="5:51" ht="21" x14ac:dyDescent="0.35">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row>
    <row r="295" spans="5:51" x14ac:dyDescent="0.2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row>
    <row r="296" spans="5:51" ht="21" x14ac:dyDescent="0.35">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row>
    <row r="297" spans="5:51" ht="21" x14ac:dyDescent="0.35">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row>
    <row r="298" spans="5:51" x14ac:dyDescent="0.2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row>
    <row r="299" spans="5:51" ht="21" x14ac:dyDescent="0.35">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row>
    <row r="300" spans="5:51" ht="21" x14ac:dyDescent="0.35">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row>
    <row r="301" spans="5:51" x14ac:dyDescent="0.2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row>
    <row r="302" spans="5:51" ht="21" x14ac:dyDescent="0.35">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row>
    <row r="303" spans="5:51" ht="21" x14ac:dyDescent="0.35">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row>
    <row r="304" spans="5:51" x14ac:dyDescent="0.2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row>
    <row r="305" spans="5:51" ht="21" x14ac:dyDescent="0.35">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row>
    <row r="306" spans="5:51" ht="21" x14ac:dyDescent="0.35">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row>
    <row r="307" spans="5:51" x14ac:dyDescent="0.2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row>
    <row r="308" spans="5:51" ht="21" x14ac:dyDescent="0.35">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row>
    <row r="309" spans="5:51" ht="21" x14ac:dyDescent="0.35">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row>
    <row r="310" spans="5:51" x14ac:dyDescent="0.2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row>
    <row r="311" spans="5:51" ht="21" x14ac:dyDescent="0.35">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row>
    <row r="312" spans="5:51" ht="21" x14ac:dyDescent="0.35">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row>
    <row r="313" spans="5:51" x14ac:dyDescent="0.2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row>
    <row r="314" spans="5:51" ht="21" x14ac:dyDescent="0.35">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row>
    <row r="315" spans="5:51" ht="21" x14ac:dyDescent="0.35">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row>
    <row r="316" spans="5:51" x14ac:dyDescent="0.2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row>
    <row r="317" spans="5:51" ht="21" x14ac:dyDescent="0.35">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row>
    <row r="318" spans="5:51" ht="21" x14ac:dyDescent="0.35">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row>
    <row r="319" spans="5:51" x14ac:dyDescent="0.2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row>
    <row r="320" spans="5:51" ht="21" x14ac:dyDescent="0.35">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row>
    <row r="321" spans="5:51" ht="21" x14ac:dyDescent="0.35">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row>
    <row r="322" spans="5:51" x14ac:dyDescent="0.2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row>
    <row r="323" spans="5:51" ht="21" x14ac:dyDescent="0.35">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row>
    <row r="324" spans="5:51" ht="21" x14ac:dyDescent="0.35">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row>
    <row r="325" spans="5:51" x14ac:dyDescent="0.2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row>
    <row r="326" spans="5:51" ht="21" x14ac:dyDescent="0.35">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row>
    <row r="327" spans="5:51" ht="21" x14ac:dyDescent="0.35">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row>
    <row r="328" spans="5:51" x14ac:dyDescent="0.2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row>
    <row r="329" spans="5:51" ht="21" x14ac:dyDescent="0.35">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row>
    <row r="330" spans="5:51" ht="21" x14ac:dyDescent="0.35">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row>
    <row r="331" spans="5:51" x14ac:dyDescent="0.2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row>
    <row r="332" spans="5:51" ht="21" x14ac:dyDescent="0.35">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row>
    <row r="333" spans="5:51" ht="21" x14ac:dyDescent="0.35">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row>
    <row r="334" spans="5:51" x14ac:dyDescent="0.2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row>
    <row r="335" spans="5:51" ht="21" x14ac:dyDescent="0.35">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row>
    <row r="336" spans="5:51" ht="21" x14ac:dyDescent="0.35">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row>
    <row r="337" spans="5:51" x14ac:dyDescent="0.2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row>
    <row r="338" spans="5:51" ht="21" x14ac:dyDescent="0.35">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row>
    <row r="339" spans="5:51" ht="21" x14ac:dyDescent="0.35">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row>
    <row r="340" spans="5:51" x14ac:dyDescent="0.2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row>
    <row r="341" spans="5:51" ht="21" x14ac:dyDescent="0.35">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row>
    <row r="342" spans="5:51" ht="21" x14ac:dyDescent="0.35">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row>
    <row r="343" spans="5:51" x14ac:dyDescent="0.2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row>
    <row r="344" spans="5:51" ht="21" x14ac:dyDescent="0.35">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row>
    <row r="345" spans="5:51" ht="21" x14ac:dyDescent="0.35">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row>
    <row r="346" spans="5:51" x14ac:dyDescent="0.2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row>
    <row r="347" spans="5:51" ht="21" x14ac:dyDescent="0.35">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row>
    <row r="348" spans="5:51" ht="21" x14ac:dyDescent="0.35">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row>
    <row r="349" spans="5:51" x14ac:dyDescent="0.2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row>
    <row r="350" spans="5:51" ht="21" x14ac:dyDescent="0.35">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row>
    <row r="351" spans="5:51" ht="21" x14ac:dyDescent="0.35">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row>
    <row r="352" spans="5:51" x14ac:dyDescent="0.2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row>
    <row r="353" spans="5:51" ht="21" x14ac:dyDescent="0.35">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row>
    <row r="354" spans="5:51" ht="21" x14ac:dyDescent="0.35">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row>
    <row r="355" spans="5:51" x14ac:dyDescent="0.2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row>
    <row r="356" spans="5:51" ht="21" x14ac:dyDescent="0.35">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row>
    <row r="357" spans="5:51" ht="21" x14ac:dyDescent="0.35">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row>
    <row r="358" spans="5:51" x14ac:dyDescent="0.2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row>
    <row r="359" spans="5:51" ht="21" x14ac:dyDescent="0.35">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row>
    <row r="360" spans="5:51" ht="21" x14ac:dyDescent="0.35">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row>
    <row r="361" spans="5:51" x14ac:dyDescent="0.2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row>
    <row r="362" spans="5:51" ht="21" x14ac:dyDescent="0.35">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row>
    <row r="363" spans="5:51" ht="21" x14ac:dyDescent="0.35">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row>
    <row r="364" spans="5:51" x14ac:dyDescent="0.2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row>
    <row r="365" spans="5:51" ht="21" x14ac:dyDescent="0.35">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row>
    <row r="366" spans="5:51" ht="21" x14ac:dyDescent="0.35">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row>
    <row r="367" spans="5:51" x14ac:dyDescent="0.2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row>
    <row r="368" spans="5:51" ht="21" x14ac:dyDescent="0.35">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row>
    <row r="369" spans="5:51" ht="21" x14ac:dyDescent="0.35">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row>
    <row r="370" spans="5:51" x14ac:dyDescent="0.2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row>
    <row r="371" spans="5:51" ht="21" x14ac:dyDescent="0.35">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row>
    <row r="372" spans="5:51" ht="21" x14ac:dyDescent="0.35">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row>
    <row r="373" spans="5:51" x14ac:dyDescent="0.2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row>
    <row r="374" spans="5:51" ht="21" x14ac:dyDescent="0.35">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row>
    <row r="375" spans="5:51" ht="21" x14ac:dyDescent="0.35">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row>
    <row r="376" spans="5:51" x14ac:dyDescent="0.2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row>
    <row r="377" spans="5:51" ht="21" x14ac:dyDescent="0.35">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row>
    <row r="378" spans="5:51" ht="21" x14ac:dyDescent="0.35">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row>
    <row r="379" spans="5:51" x14ac:dyDescent="0.2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row>
    <row r="380" spans="5:51" ht="21" x14ac:dyDescent="0.35">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row>
    <row r="381" spans="5:51" ht="21" x14ac:dyDescent="0.35">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row>
    <row r="382" spans="5:51" x14ac:dyDescent="0.2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row>
    <row r="383" spans="5:51" ht="21" x14ac:dyDescent="0.35">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row>
    <row r="384" spans="5:51" ht="21" x14ac:dyDescent="0.35">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row>
    <row r="385" spans="5:51" x14ac:dyDescent="0.2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row>
    <row r="386" spans="5:51" ht="21" x14ac:dyDescent="0.35">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row>
    <row r="387" spans="5:51" ht="21" x14ac:dyDescent="0.35">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row>
    <row r="388" spans="5:51" x14ac:dyDescent="0.2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row>
    <row r="389" spans="5:51" ht="21" x14ac:dyDescent="0.35">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row>
    <row r="390" spans="5:51" ht="21" x14ac:dyDescent="0.35">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row>
    <row r="391" spans="5:51" x14ac:dyDescent="0.2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row>
    <row r="392" spans="5:51" ht="21" x14ac:dyDescent="0.35">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row>
    <row r="393" spans="5:51" ht="21" x14ac:dyDescent="0.35">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row>
    <row r="394" spans="5:51" x14ac:dyDescent="0.2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row>
    <row r="395" spans="5:51" ht="21" x14ac:dyDescent="0.35">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row>
    <row r="396" spans="5:51" ht="21" x14ac:dyDescent="0.35">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row>
    <row r="397" spans="5:51" x14ac:dyDescent="0.2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row>
    <row r="398" spans="5:51" ht="21" x14ac:dyDescent="0.35">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row>
    <row r="399" spans="5:51" ht="21" x14ac:dyDescent="0.35">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row>
    <row r="400" spans="5:51" x14ac:dyDescent="0.2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row>
    <row r="401" spans="5:51" ht="21" x14ac:dyDescent="0.35">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row>
    <row r="402" spans="5:51" ht="21" x14ac:dyDescent="0.35">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row>
    <row r="403" spans="5:51" x14ac:dyDescent="0.2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row>
    <row r="404" spans="5:51" ht="21" x14ac:dyDescent="0.35">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row>
    <row r="405" spans="5:51" ht="21" x14ac:dyDescent="0.35">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row>
    <row r="406" spans="5:51" x14ac:dyDescent="0.2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row>
    <row r="407" spans="5:51" ht="21" x14ac:dyDescent="0.35">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row>
    <row r="408" spans="5:51" ht="21" x14ac:dyDescent="0.35">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row>
    <row r="409" spans="5:51" x14ac:dyDescent="0.2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row>
    <row r="410" spans="5:51" ht="21" x14ac:dyDescent="0.35">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row>
    <row r="411" spans="5:51" ht="21" x14ac:dyDescent="0.35">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row>
    <row r="412" spans="5:51" x14ac:dyDescent="0.2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row>
    <row r="413" spans="5:51" ht="21" x14ac:dyDescent="0.35">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row>
    <row r="414" spans="5:51" ht="21" x14ac:dyDescent="0.35">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row>
    <row r="415" spans="5:51" x14ac:dyDescent="0.2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row>
    <row r="416" spans="5:51" ht="21" x14ac:dyDescent="0.35">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row>
    <row r="417" spans="5:51" ht="21" x14ac:dyDescent="0.35">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row>
    <row r="418" spans="5:51" x14ac:dyDescent="0.2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row>
    <row r="419" spans="5:51" ht="21" x14ac:dyDescent="0.35">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row>
    <row r="420" spans="5:51" ht="21" x14ac:dyDescent="0.35">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row>
    <row r="421" spans="5:51" x14ac:dyDescent="0.2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row>
    <row r="422" spans="5:51" ht="21" x14ac:dyDescent="0.35">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row>
    <row r="423" spans="5:51" ht="21" x14ac:dyDescent="0.35">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row>
    <row r="424" spans="5:51" x14ac:dyDescent="0.2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row>
    <row r="425" spans="5:51" ht="21" x14ac:dyDescent="0.35">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row>
    <row r="426" spans="5:51" ht="21" x14ac:dyDescent="0.35">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row>
    <row r="427" spans="5:51" x14ac:dyDescent="0.2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row>
    <row r="428" spans="5:51" ht="21" x14ac:dyDescent="0.35">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row>
    <row r="429" spans="5:51" ht="21" x14ac:dyDescent="0.35">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row>
    <row r="430" spans="5:51" x14ac:dyDescent="0.2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row>
    <row r="431" spans="5:51" ht="21" x14ac:dyDescent="0.35">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row>
    <row r="432" spans="5:51" ht="21" x14ac:dyDescent="0.35">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row>
    <row r="433" spans="5:51" x14ac:dyDescent="0.2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row>
    <row r="434" spans="5:51" ht="21" x14ac:dyDescent="0.35">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row>
    <row r="435" spans="5:51" ht="21" x14ac:dyDescent="0.35">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row>
    <row r="436" spans="5:51" x14ac:dyDescent="0.2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row>
    <row r="437" spans="5:51" ht="21" x14ac:dyDescent="0.35">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row>
    <row r="438" spans="5:51" ht="21" x14ac:dyDescent="0.35">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row>
    <row r="439" spans="5:51" x14ac:dyDescent="0.2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row>
    <row r="440" spans="5:51" ht="21" x14ac:dyDescent="0.35">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row>
    <row r="441" spans="5:51" ht="21" x14ac:dyDescent="0.35">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row>
    <row r="442" spans="5:51" x14ac:dyDescent="0.2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row>
    <row r="443" spans="5:51" ht="21" x14ac:dyDescent="0.35">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row>
    <row r="444" spans="5:51" ht="21" x14ac:dyDescent="0.35">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row>
    <row r="445" spans="5:51" x14ac:dyDescent="0.2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row>
    <row r="446" spans="5:51" ht="21" x14ac:dyDescent="0.35">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row>
    <row r="447" spans="5:51" ht="21" x14ac:dyDescent="0.35">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row>
    <row r="448" spans="5:51" x14ac:dyDescent="0.2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row>
    <row r="449" spans="5:51" ht="21" x14ac:dyDescent="0.35">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row>
    <row r="450" spans="5:51" ht="21" x14ac:dyDescent="0.35">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row>
    <row r="451" spans="5:51" x14ac:dyDescent="0.2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row>
    <row r="452" spans="5:51" ht="21" x14ac:dyDescent="0.35">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row>
    <row r="453" spans="5:51" ht="21" x14ac:dyDescent="0.35">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row>
    <row r="454" spans="5:51" x14ac:dyDescent="0.2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row>
    <row r="455" spans="5:51" ht="21" x14ac:dyDescent="0.35">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row>
    <row r="456" spans="5:51" ht="21" x14ac:dyDescent="0.35">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row>
    <row r="457" spans="5:51" x14ac:dyDescent="0.2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row>
    <row r="458" spans="5:51" ht="21" x14ac:dyDescent="0.35">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row>
    <row r="459" spans="5:51" ht="21" x14ac:dyDescent="0.35">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row>
    <row r="460" spans="5:51" x14ac:dyDescent="0.2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row>
    <row r="461" spans="5:51" ht="21" x14ac:dyDescent="0.35">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row>
    <row r="462" spans="5:51" ht="21" x14ac:dyDescent="0.35">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row>
    <row r="463" spans="5:51" x14ac:dyDescent="0.2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row>
    <row r="464" spans="5:51" ht="21" x14ac:dyDescent="0.35">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row>
    <row r="465" spans="5:51" ht="21" x14ac:dyDescent="0.35">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row>
    <row r="466" spans="5:51" x14ac:dyDescent="0.2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row>
    <row r="467" spans="5:51" ht="21" x14ac:dyDescent="0.35">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row>
    <row r="468" spans="5:51" ht="21" x14ac:dyDescent="0.35">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row>
    <row r="469" spans="5:51" x14ac:dyDescent="0.2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row>
    <row r="470" spans="5:51" ht="21" x14ac:dyDescent="0.35">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row>
    <row r="471" spans="5:51" ht="21" x14ac:dyDescent="0.35">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row>
    <row r="472" spans="5:51" x14ac:dyDescent="0.2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row>
    <row r="473" spans="5:51" ht="21" x14ac:dyDescent="0.35">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row>
    <row r="474" spans="5:51" ht="21" x14ac:dyDescent="0.35">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row>
    <row r="475" spans="5:51" x14ac:dyDescent="0.2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row>
    <row r="476" spans="5:51" ht="21" x14ac:dyDescent="0.35">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row>
    <row r="477" spans="5:51" ht="21" x14ac:dyDescent="0.35">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row>
    <row r="478" spans="5:51" x14ac:dyDescent="0.2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row>
    <row r="479" spans="5:51" ht="21" x14ac:dyDescent="0.35">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row>
    <row r="480" spans="5:51" ht="21" x14ac:dyDescent="0.35">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row>
    <row r="481" spans="5:51" x14ac:dyDescent="0.2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row>
    <row r="482" spans="5:51" ht="21" x14ac:dyDescent="0.35">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row>
    <row r="483" spans="5:51" ht="21" x14ac:dyDescent="0.35">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row>
    <row r="484" spans="5:51" x14ac:dyDescent="0.2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row>
    <row r="485" spans="5:51" ht="21" x14ac:dyDescent="0.35">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row>
    <row r="486" spans="5:51" ht="21" x14ac:dyDescent="0.35">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row>
    <row r="487" spans="5:51" x14ac:dyDescent="0.2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row>
    <row r="488" spans="5:51" ht="21" x14ac:dyDescent="0.35">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row>
    <row r="489" spans="5:51" ht="21" x14ac:dyDescent="0.35">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row>
    <row r="490" spans="5:51" x14ac:dyDescent="0.2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row>
    <row r="491" spans="5:51" ht="21" x14ac:dyDescent="0.35">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row>
    <row r="492" spans="5:51" ht="21" x14ac:dyDescent="0.35">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row>
    <row r="493" spans="5:51" x14ac:dyDescent="0.2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row>
    <row r="494" spans="5:51" ht="21" x14ac:dyDescent="0.35">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row>
    <row r="495" spans="5:51" ht="21" x14ac:dyDescent="0.35">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row>
    <row r="496" spans="5:51" x14ac:dyDescent="0.2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row>
    <row r="497" spans="5:51" ht="21" x14ac:dyDescent="0.35">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row>
    <row r="498" spans="5:51" ht="21" x14ac:dyDescent="0.35">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row>
    <row r="499" spans="5:51" x14ac:dyDescent="0.2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row>
    <row r="500" spans="5:51" ht="21" x14ac:dyDescent="0.35">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row>
    <row r="501" spans="5:51" ht="21" x14ac:dyDescent="0.35">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row>
    <row r="502" spans="5:51" x14ac:dyDescent="0.2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row>
    <row r="503" spans="5:51" ht="21" x14ac:dyDescent="0.35">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row>
    <row r="504" spans="5:51" ht="21" x14ac:dyDescent="0.35">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row>
    <row r="505" spans="5:51" x14ac:dyDescent="0.2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row>
    <row r="506" spans="5:51" ht="21" x14ac:dyDescent="0.35">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row>
    <row r="507" spans="5:51" ht="21" x14ac:dyDescent="0.35">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row>
    <row r="508" spans="5:51" x14ac:dyDescent="0.2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row>
    <row r="509" spans="5:51" ht="21" x14ac:dyDescent="0.35">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row>
    <row r="510" spans="5:51" ht="21" x14ac:dyDescent="0.35">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row>
    <row r="511" spans="5:51" x14ac:dyDescent="0.2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row>
    <row r="512" spans="5:51" ht="21" x14ac:dyDescent="0.35">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row>
    <row r="513" spans="5:51" ht="21" x14ac:dyDescent="0.35">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row>
    <row r="514" spans="5:51" x14ac:dyDescent="0.2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row>
    <row r="515" spans="5:51" ht="21" x14ac:dyDescent="0.35">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row>
    <row r="516" spans="5:51" ht="21" x14ac:dyDescent="0.35">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row>
    <row r="517" spans="5:51" x14ac:dyDescent="0.2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row>
    <row r="518" spans="5:51" ht="21" x14ac:dyDescent="0.35">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row>
    <row r="519" spans="5:51" ht="21" x14ac:dyDescent="0.35">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row>
    <row r="520" spans="5:51" x14ac:dyDescent="0.2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row>
    <row r="521" spans="5:51" ht="21" x14ac:dyDescent="0.35">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row>
    <row r="522" spans="5:51" ht="21" x14ac:dyDescent="0.35">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row>
    <row r="523" spans="5:51" x14ac:dyDescent="0.2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row>
    <row r="524" spans="5:51" ht="21" x14ac:dyDescent="0.35">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row>
    <row r="525" spans="5:51" ht="21" x14ac:dyDescent="0.35">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row>
    <row r="526" spans="5:51" x14ac:dyDescent="0.2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row>
    <row r="527" spans="5:51" ht="21" x14ac:dyDescent="0.35">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row>
    <row r="528" spans="5:51" ht="21" x14ac:dyDescent="0.35">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row>
    <row r="529" spans="5:51" x14ac:dyDescent="0.2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row>
    <row r="530" spans="5:51" ht="21" x14ac:dyDescent="0.35">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row>
    <row r="531" spans="5:51" ht="21" x14ac:dyDescent="0.35">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row>
    <row r="532" spans="5:51" x14ac:dyDescent="0.2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row>
    <row r="533" spans="5:51" ht="21" x14ac:dyDescent="0.35">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row>
    <row r="534" spans="5:51" ht="21" x14ac:dyDescent="0.35">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row>
    <row r="535" spans="5:51" x14ac:dyDescent="0.2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row>
    <row r="536" spans="5:51" ht="21" x14ac:dyDescent="0.35">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row>
    <row r="537" spans="5:51" ht="21" x14ac:dyDescent="0.35">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row>
    <row r="538" spans="5:51" x14ac:dyDescent="0.2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row>
    <row r="539" spans="5:51" ht="21" x14ac:dyDescent="0.35">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row>
    <row r="540" spans="5:51" ht="21" x14ac:dyDescent="0.35">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row>
    <row r="541" spans="5:51" x14ac:dyDescent="0.2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row>
    <row r="542" spans="5:51" ht="21" x14ac:dyDescent="0.35">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row>
    <row r="543" spans="5:51" ht="21" x14ac:dyDescent="0.35">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row>
    <row r="544" spans="5:51" x14ac:dyDescent="0.2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row>
    <row r="545" spans="5:51" ht="21" x14ac:dyDescent="0.35">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row>
    <row r="546" spans="5:51" ht="21" x14ac:dyDescent="0.35">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row>
    <row r="547" spans="5:51" x14ac:dyDescent="0.2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row>
    <row r="548" spans="5:51" ht="21" x14ac:dyDescent="0.35">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row>
    <row r="549" spans="5:51" ht="21" x14ac:dyDescent="0.35">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row>
    <row r="550" spans="5:51" x14ac:dyDescent="0.2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row>
    <row r="551" spans="5:51" ht="21" x14ac:dyDescent="0.35">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row>
    <row r="552" spans="5:51" ht="21" x14ac:dyDescent="0.35">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row>
    <row r="553" spans="5:51" x14ac:dyDescent="0.2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row>
    <row r="554" spans="5:51" ht="21" x14ac:dyDescent="0.35">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row>
    <row r="555" spans="5:51" ht="21" x14ac:dyDescent="0.35">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row>
    <row r="556" spans="5:51" x14ac:dyDescent="0.2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row>
    <row r="557" spans="5:51" ht="21" x14ac:dyDescent="0.35">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row>
    <row r="558" spans="5:51" ht="21" x14ac:dyDescent="0.35">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row>
    <row r="559" spans="5:51" x14ac:dyDescent="0.2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row>
    <row r="560" spans="5:51" ht="21" x14ac:dyDescent="0.35">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row>
    <row r="561" spans="5:51" ht="21" x14ac:dyDescent="0.35">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row>
    <row r="562" spans="5:51" x14ac:dyDescent="0.2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row>
    <row r="563" spans="5:51" ht="21" x14ac:dyDescent="0.35">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row>
    <row r="564" spans="5:51" ht="21" x14ac:dyDescent="0.35">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row>
    <row r="565" spans="5:51" x14ac:dyDescent="0.2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row>
    <row r="566" spans="5:51" ht="21" x14ac:dyDescent="0.35">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row>
    <row r="567" spans="5:51" ht="21" x14ac:dyDescent="0.35">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row>
    <row r="568" spans="5:51" x14ac:dyDescent="0.2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row>
    <row r="569" spans="5:51" ht="21" x14ac:dyDescent="0.35">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row>
    <row r="570" spans="5:51" ht="21" x14ac:dyDescent="0.35">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row>
    <row r="571" spans="5:51" x14ac:dyDescent="0.2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row>
    <row r="572" spans="5:51" ht="21" x14ac:dyDescent="0.35">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row>
    <row r="573" spans="5:51" ht="21" x14ac:dyDescent="0.35">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row>
    <row r="574" spans="5:51" x14ac:dyDescent="0.2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row>
    <row r="575" spans="5:51" ht="21" x14ac:dyDescent="0.35">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row>
    <row r="576" spans="5:51" ht="21" x14ac:dyDescent="0.35">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row>
    <row r="577" spans="5:51" x14ac:dyDescent="0.2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row>
    <row r="578" spans="5:51" ht="21" x14ac:dyDescent="0.35">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row>
    <row r="579" spans="5:51" ht="21" x14ac:dyDescent="0.35">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row>
    <row r="580" spans="5:51" x14ac:dyDescent="0.2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row>
    <row r="581" spans="5:51" ht="21" x14ac:dyDescent="0.35">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row>
    <row r="582" spans="5:51" ht="21" x14ac:dyDescent="0.35">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row>
    <row r="583" spans="5:51" x14ac:dyDescent="0.2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row>
    <row r="584" spans="5:51" ht="21" x14ac:dyDescent="0.35">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row>
    <row r="585" spans="5:51" ht="21" x14ac:dyDescent="0.35">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row>
    <row r="586" spans="5:51" x14ac:dyDescent="0.2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row>
    <row r="587" spans="5:51" ht="21" x14ac:dyDescent="0.35">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row>
    <row r="588" spans="5:51" ht="21" x14ac:dyDescent="0.35">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row>
    <row r="589" spans="5:51" x14ac:dyDescent="0.2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row>
    <row r="590" spans="5:51" ht="21" x14ac:dyDescent="0.35">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row>
    <row r="591" spans="5:51" ht="21" x14ac:dyDescent="0.35">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row>
    <row r="592" spans="5:51" x14ac:dyDescent="0.2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row>
    <row r="593" spans="5:51" ht="21" x14ac:dyDescent="0.35">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row>
    <row r="594" spans="5:51" ht="21" x14ac:dyDescent="0.35">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row>
    <row r="595" spans="5:51" x14ac:dyDescent="0.2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row>
    <row r="596" spans="5:51" ht="21" x14ac:dyDescent="0.35">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row>
    <row r="597" spans="5:51" ht="21" x14ac:dyDescent="0.35">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row>
    <row r="598" spans="5:51" x14ac:dyDescent="0.2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row>
    <row r="599" spans="5:51" ht="21" x14ac:dyDescent="0.35">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row>
    <row r="600" spans="5:51" ht="21" x14ac:dyDescent="0.35">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row>
    <row r="601" spans="5:51" x14ac:dyDescent="0.2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row>
    <row r="602" spans="5:51" ht="21" x14ac:dyDescent="0.35">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row>
    <row r="603" spans="5:51" ht="21" x14ac:dyDescent="0.35">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row>
    <row r="604" spans="5:51" x14ac:dyDescent="0.2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row>
    <row r="605" spans="5:51" ht="21" x14ac:dyDescent="0.35">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row>
    <row r="606" spans="5:51" ht="21" x14ac:dyDescent="0.35">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row>
    <row r="607" spans="5:51" x14ac:dyDescent="0.2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row>
    <row r="608" spans="5:51" ht="21" x14ac:dyDescent="0.35">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row>
    <row r="609" spans="5:51" ht="21" x14ac:dyDescent="0.35">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row>
    <row r="610" spans="5:51" x14ac:dyDescent="0.2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row>
    <row r="611" spans="5:51" ht="21" x14ac:dyDescent="0.35">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row>
    <row r="612" spans="5:51" ht="21" x14ac:dyDescent="0.35">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row>
    <row r="613" spans="5:51" x14ac:dyDescent="0.2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row>
    <row r="614" spans="5:51" ht="21" x14ac:dyDescent="0.35">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row>
    <row r="615" spans="5:51" ht="21" x14ac:dyDescent="0.35">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row>
    <row r="616" spans="5:51" x14ac:dyDescent="0.2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row>
    <row r="617" spans="5:51" ht="21" x14ac:dyDescent="0.35">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row>
    <row r="618" spans="5:51" ht="21" x14ac:dyDescent="0.35">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row>
    <row r="619" spans="5:51" x14ac:dyDescent="0.2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row>
    <row r="620" spans="5:51" ht="21" x14ac:dyDescent="0.35">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row>
    <row r="621" spans="5:51" ht="21" x14ac:dyDescent="0.35">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row>
    <row r="622" spans="5:51" x14ac:dyDescent="0.2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row>
    <row r="623" spans="5:51" ht="21" x14ac:dyDescent="0.35">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row>
    <row r="624" spans="5:51" ht="21" x14ac:dyDescent="0.35">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row>
    <row r="625" spans="5:51" x14ac:dyDescent="0.2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row>
    <row r="626" spans="5:51" ht="21" x14ac:dyDescent="0.35">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row>
    <row r="627" spans="5:51" ht="21" x14ac:dyDescent="0.35">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row>
    <row r="628" spans="5:51" x14ac:dyDescent="0.2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row>
    <row r="629" spans="5:51" ht="21" x14ac:dyDescent="0.35">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row>
    <row r="630" spans="5:51" ht="21" x14ac:dyDescent="0.35">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row>
    <row r="631" spans="5:51" x14ac:dyDescent="0.2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row>
    <row r="632" spans="5:51" ht="21" x14ac:dyDescent="0.35">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row>
    <row r="633" spans="5:51" ht="21" x14ac:dyDescent="0.35">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row>
    <row r="634" spans="5:51" x14ac:dyDescent="0.2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row>
    <row r="635" spans="5:51" ht="21" x14ac:dyDescent="0.35">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row>
    <row r="636" spans="5:51" ht="21" x14ac:dyDescent="0.35">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row>
    <row r="637" spans="5:51" x14ac:dyDescent="0.2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row>
    <row r="638" spans="5:51" ht="21" x14ac:dyDescent="0.35">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row>
    <row r="639" spans="5:51" ht="21" x14ac:dyDescent="0.35">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row>
    <row r="640" spans="5:51" x14ac:dyDescent="0.2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row>
    <row r="641" spans="5:51" ht="21" x14ac:dyDescent="0.35">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row>
    <row r="642" spans="5:51" ht="21" x14ac:dyDescent="0.35">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row>
    <row r="643" spans="5:51" x14ac:dyDescent="0.2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row>
    <row r="644" spans="5:51" ht="21" x14ac:dyDescent="0.35">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row>
    <row r="645" spans="5:51" ht="21" x14ac:dyDescent="0.35">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row>
    <row r="646" spans="5:51" x14ac:dyDescent="0.2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row>
    <row r="647" spans="5:51" ht="21" x14ac:dyDescent="0.35">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row>
    <row r="648" spans="5:51" ht="21" x14ac:dyDescent="0.35">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row>
    <row r="649" spans="5:51" x14ac:dyDescent="0.2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row>
    <row r="650" spans="5:51" ht="21" x14ac:dyDescent="0.35">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row>
    <row r="651" spans="5:51" ht="21" x14ac:dyDescent="0.35">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row>
    <row r="652" spans="5:51" x14ac:dyDescent="0.2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row>
    <row r="653" spans="5:51" ht="21" x14ac:dyDescent="0.35">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row>
    <row r="654" spans="5:51" ht="21" x14ac:dyDescent="0.35">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row>
    <row r="655" spans="5:51" x14ac:dyDescent="0.2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row>
    <row r="656" spans="5:51" ht="21" x14ac:dyDescent="0.35">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row>
    <row r="657" spans="5:51" ht="21" x14ac:dyDescent="0.35">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row>
    <row r="658" spans="5:51" x14ac:dyDescent="0.2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row>
    <row r="659" spans="5:51" ht="21" x14ac:dyDescent="0.35">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row>
    <row r="660" spans="5:51" ht="21" x14ac:dyDescent="0.35">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row>
    <row r="661" spans="5:51" x14ac:dyDescent="0.2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row>
    <row r="662" spans="5:51" ht="21" x14ac:dyDescent="0.35">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row>
    <row r="663" spans="5:51" ht="21" x14ac:dyDescent="0.35">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row>
    <row r="664" spans="5:51" x14ac:dyDescent="0.2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row>
    <row r="665" spans="5:51" ht="21" x14ac:dyDescent="0.35">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row>
    <row r="666" spans="5:51" ht="21" x14ac:dyDescent="0.35">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row>
    <row r="667" spans="5:51" x14ac:dyDescent="0.2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row>
    <row r="668" spans="5:51" ht="21" x14ac:dyDescent="0.35">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row>
    <row r="669" spans="5:51" ht="21" x14ac:dyDescent="0.35">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row>
    <row r="670" spans="5:51" x14ac:dyDescent="0.2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row>
    <row r="671" spans="5:51" ht="21" x14ac:dyDescent="0.35">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row>
    <row r="672" spans="5:51" ht="21" x14ac:dyDescent="0.35">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row>
    <row r="673" spans="5:51" x14ac:dyDescent="0.2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row>
    <row r="674" spans="5:51" ht="21" x14ac:dyDescent="0.35">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row>
    <row r="675" spans="5:51" ht="21" x14ac:dyDescent="0.35">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row>
    <row r="676" spans="5:51" x14ac:dyDescent="0.2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row>
    <row r="677" spans="5:51" ht="21" x14ac:dyDescent="0.35">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row>
    <row r="678" spans="5:51" ht="21" x14ac:dyDescent="0.35">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row>
    <row r="679" spans="5:51" x14ac:dyDescent="0.2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row>
    <row r="680" spans="5:51" ht="21" x14ac:dyDescent="0.35">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row>
    <row r="681" spans="5:51" ht="21" x14ac:dyDescent="0.35">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row>
    <row r="682" spans="5:51" x14ac:dyDescent="0.2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row>
    <row r="683" spans="5:51" ht="21" x14ac:dyDescent="0.35">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row>
    <row r="684" spans="5:51" ht="21" x14ac:dyDescent="0.35">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row>
    <row r="685" spans="5:51" x14ac:dyDescent="0.2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row>
    <row r="686" spans="5:51" ht="21" x14ac:dyDescent="0.35">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row>
    <row r="687" spans="5:51" ht="21" x14ac:dyDescent="0.35">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row>
    <row r="688" spans="5:51" x14ac:dyDescent="0.2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row>
    <row r="689" spans="5:51" ht="21" x14ac:dyDescent="0.35">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row>
    <row r="690" spans="5:51" ht="21" x14ac:dyDescent="0.35">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row>
    <row r="691" spans="5:51" x14ac:dyDescent="0.2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row>
    <row r="692" spans="5:51" ht="21" x14ac:dyDescent="0.35">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row>
    <row r="693" spans="5:51" ht="21" x14ac:dyDescent="0.35">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row>
    <row r="694" spans="5:51" x14ac:dyDescent="0.2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row>
    <row r="695" spans="5:51" ht="21" x14ac:dyDescent="0.35">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row>
    <row r="696" spans="5:51" ht="21" x14ac:dyDescent="0.35">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row>
    <row r="697" spans="5:51" x14ac:dyDescent="0.2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row>
    <row r="698" spans="5:51" ht="21" x14ac:dyDescent="0.35">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row>
    <row r="699" spans="5:51" ht="21" x14ac:dyDescent="0.35">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row>
    <row r="700" spans="5:51" x14ac:dyDescent="0.2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row>
    <row r="701" spans="5:51" ht="21" x14ac:dyDescent="0.35">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row>
    <row r="702" spans="5:51" ht="21" x14ac:dyDescent="0.35">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row>
    <row r="703" spans="5:51" x14ac:dyDescent="0.2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row>
    <row r="704" spans="5:51" ht="21" x14ac:dyDescent="0.35">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row>
    <row r="705" spans="5:51" ht="21" x14ac:dyDescent="0.35">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row>
    <row r="706" spans="5:51" x14ac:dyDescent="0.2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row>
    <row r="707" spans="5:51" ht="21" x14ac:dyDescent="0.35">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row>
    <row r="708" spans="5:51" ht="21" x14ac:dyDescent="0.35">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row>
    <row r="709" spans="5:51" x14ac:dyDescent="0.2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row>
    <row r="710" spans="5:51" ht="21" x14ac:dyDescent="0.35">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row>
    <row r="711" spans="5:51" ht="21" x14ac:dyDescent="0.35">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row>
    <row r="712" spans="5:51" x14ac:dyDescent="0.2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row>
    <row r="713" spans="5:51" ht="21" x14ac:dyDescent="0.35">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row>
    <row r="714" spans="5:51" ht="21" x14ac:dyDescent="0.35">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row>
    <row r="715" spans="5:51" x14ac:dyDescent="0.2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row>
    <row r="716" spans="5:51" ht="21" x14ac:dyDescent="0.35">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row>
    <row r="717" spans="5:51" ht="21" x14ac:dyDescent="0.35">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row>
    <row r="718" spans="5:51" x14ac:dyDescent="0.2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row>
    <row r="719" spans="5:51" ht="21" x14ac:dyDescent="0.35">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row>
    <row r="720" spans="5:51" ht="21" x14ac:dyDescent="0.35">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row>
    <row r="721" spans="5:51" x14ac:dyDescent="0.2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row>
    <row r="722" spans="5:51" ht="21" x14ac:dyDescent="0.35">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row>
    <row r="723" spans="5:51" ht="21" x14ac:dyDescent="0.35">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row>
    <row r="724" spans="5:51" x14ac:dyDescent="0.2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row>
    <row r="725" spans="5:51" ht="21" x14ac:dyDescent="0.35">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row>
    <row r="726" spans="5:51" ht="21" x14ac:dyDescent="0.35">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row>
    <row r="727" spans="5:51" x14ac:dyDescent="0.2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row>
    <row r="728" spans="5:51" ht="21" x14ac:dyDescent="0.35">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row>
    <row r="729" spans="5:51" ht="21" x14ac:dyDescent="0.35">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row>
    <row r="730" spans="5:51" x14ac:dyDescent="0.2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row>
    <row r="731" spans="5:51" ht="21" x14ac:dyDescent="0.35">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row>
    <row r="732" spans="5:51" ht="21" x14ac:dyDescent="0.35">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row>
    <row r="733" spans="5:51" x14ac:dyDescent="0.2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row>
    <row r="734" spans="5:51" ht="21" x14ac:dyDescent="0.35">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row>
    <row r="735" spans="5:51" ht="21" x14ac:dyDescent="0.35">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row>
    <row r="736" spans="5:51" x14ac:dyDescent="0.2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row>
    <row r="737" spans="5:51" ht="21" x14ac:dyDescent="0.35">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row>
    <row r="738" spans="5:51" ht="21" x14ac:dyDescent="0.35">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row>
    <row r="739" spans="5:51" x14ac:dyDescent="0.2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row>
    <row r="740" spans="5:51" ht="21" x14ac:dyDescent="0.35">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row>
    <row r="741" spans="5:51" ht="21" x14ac:dyDescent="0.35">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row>
    <row r="742" spans="5:51" x14ac:dyDescent="0.2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row>
    <row r="743" spans="5:51" ht="21" x14ac:dyDescent="0.35">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row>
    <row r="744" spans="5:51" ht="21" x14ac:dyDescent="0.35">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row>
    <row r="745" spans="5:51" x14ac:dyDescent="0.2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row>
    <row r="746" spans="5:51" ht="21" x14ac:dyDescent="0.35">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row>
    <row r="747" spans="5:51" ht="21" x14ac:dyDescent="0.35">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row>
    <row r="748" spans="5:51" x14ac:dyDescent="0.2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row>
    <row r="749" spans="5:51" ht="21" x14ac:dyDescent="0.35">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row>
    <row r="750" spans="5:51" ht="21" x14ac:dyDescent="0.35">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row>
    <row r="751" spans="5:51" x14ac:dyDescent="0.2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row>
    <row r="752" spans="5:51" ht="21" x14ac:dyDescent="0.35">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row>
    <row r="753" spans="5:51" ht="21" x14ac:dyDescent="0.35">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row>
    <row r="754" spans="5:51" x14ac:dyDescent="0.2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row>
    <row r="755" spans="5:51" ht="21" x14ac:dyDescent="0.35">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row>
    <row r="756" spans="5:51" ht="21" x14ac:dyDescent="0.35">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row>
    <row r="757" spans="5:51" x14ac:dyDescent="0.2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row>
    <row r="758" spans="5:51" ht="21" x14ac:dyDescent="0.35">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row>
    <row r="759" spans="5:51" ht="21" x14ac:dyDescent="0.35">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row>
    <row r="760" spans="5:51" x14ac:dyDescent="0.2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row>
    <row r="761" spans="5:51" ht="21" x14ac:dyDescent="0.35">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row>
    <row r="762" spans="5:51" ht="21" x14ac:dyDescent="0.35">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row>
    <row r="763" spans="5:51" x14ac:dyDescent="0.2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row>
    <row r="764" spans="5:51" ht="21" x14ac:dyDescent="0.35">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row>
    <row r="765" spans="5:51" ht="21" x14ac:dyDescent="0.35">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row>
  </sheetData>
  <sheetProtection algorithmName="SHA-512" hashValue="uvmcwqT6kDNfwBu8IWlhdk9cEaOMz1UCFi2TOV4zy6O3sXDstiOS7VqNc8kfmsE94T0mGNncXhxH5GCWm2o9Cg==" saltValue="SqmMdTLNzvNUQ3JCfsNTYw==" spinCount="100000" sheet="1" objects="1" scenarios="1" selectLockedCells="1" sort="0"/>
  <mergeCells count="22">
    <mergeCell ref="A1:C1"/>
    <mergeCell ref="A2:C2"/>
    <mergeCell ref="A3:B3"/>
    <mergeCell ref="A15:B15"/>
    <mergeCell ref="A4:B4"/>
    <mergeCell ref="A5:B5"/>
    <mergeCell ref="A7:B7"/>
    <mergeCell ref="A8:B8"/>
    <mergeCell ref="A9:B9"/>
    <mergeCell ref="A10:B10"/>
    <mergeCell ref="A11:B11"/>
    <mergeCell ref="A12:B12"/>
    <mergeCell ref="A13:B13"/>
    <mergeCell ref="A14:B14"/>
    <mergeCell ref="A21:B21"/>
    <mergeCell ref="A22:B22"/>
    <mergeCell ref="A23:B23"/>
    <mergeCell ref="A16:B16"/>
    <mergeCell ref="A17:B17"/>
    <mergeCell ref="A18:B18"/>
    <mergeCell ref="A19:B19"/>
    <mergeCell ref="A20:B20"/>
  </mergeCells>
  <dataValidations count="1">
    <dataValidation type="decimal" allowBlank="1" showInputMessage="1" showErrorMessage="1" sqref="D8:D22">
      <formula1>-10000000000</formula1>
      <formula2>10000000000</formula2>
    </dataValidation>
  </dataValidations>
  <pageMargins left="0.7" right="0.7" top="0.75" bottom="0.75" header="0.3" footer="0.3"/>
  <pageSetup orientation="landscape" r:id="rId1"/>
  <headerFooter differentOddEven="1">
    <oddFooter>&amp;CSaudi Aramco: Confidential</oddFooter>
    <evenFooter>&amp;CSaudi Aramco: Confidential</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
  <sheetViews>
    <sheetView workbookViewId="0">
      <selection activeCell="I7" sqref="I7"/>
    </sheetView>
  </sheetViews>
  <sheetFormatPr defaultRowHeight="15" x14ac:dyDescent="0.25"/>
  <cols>
    <col min="3" max="4" width="15.7109375" customWidth="1"/>
  </cols>
  <sheetData>
    <row r="1" spans="1:60" s="58" customFormat="1" ht="26.25" x14ac:dyDescent="0.4">
      <c r="A1" s="324" t="str">
        <f>+'Page 1. Company Information'!$B$2</f>
        <v>Name of Company</v>
      </c>
      <c r="B1" s="324"/>
      <c r="C1" s="32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s="58" customFormat="1" ht="23.25" x14ac:dyDescent="0.35">
      <c r="A2" s="263" t="s">
        <v>109</v>
      </c>
      <c r="B2" s="263"/>
      <c r="C2" s="263"/>
      <c r="D2" s="246"/>
      <c r="E2" s="246"/>
      <c r="F2" s="246"/>
      <c r="G2" s="246"/>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58" customFormat="1" ht="21" x14ac:dyDescent="0.35">
      <c r="A3" s="316"/>
      <c r="B3" s="316"/>
      <c r="C3" s="73"/>
      <c r="D3" s="73"/>
      <c r="E3" s="73"/>
      <c r="F3" s="73"/>
      <c r="G3" s="73"/>
      <c r="H3" s="73"/>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s="58" customFormat="1" ht="21" x14ac:dyDescent="0.35">
      <c r="A4" s="316" t="s">
        <v>5</v>
      </c>
      <c r="B4" s="316"/>
      <c r="C4" s="264"/>
      <c r="D4" s="74"/>
      <c r="E4" s="74"/>
      <c r="F4" s="75"/>
      <c r="G4" s="74"/>
      <c r="H4" s="7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row>
    <row r="5" spans="1:60" s="58" customFormat="1" ht="21" x14ac:dyDescent="0.35">
      <c r="A5" s="268" t="s">
        <v>245</v>
      </c>
      <c r="B5" s="268"/>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s="58" customFormat="1" ht="21" x14ac:dyDescent="0.35">
      <c r="A6" s="268"/>
      <c r="B6" s="26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0" ht="30" x14ac:dyDescent="0.25">
      <c r="B7" s="79" t="s">
        <v>237</v>
      </c>
      <c r="C7" s="79" t="s">
        <v>247</v>
      </c>
      <c r="D7" s="79" t="s">
        <v>79</v>
      </c>
    </row>
    <row r="8" spans="1:60" x14ac:dyDescent="0.25">
      <c r="B8" s="13">
        <v>2016</v>
      </c>
      <c r="C8" s="96">
        <f>+'Page 5a CAPEX Table 2016'!C$83</f>
        <v>0</v>
      </c>
      <c r="D8" s="96">
        <f>+'Page 5a CAPEX Table 2016'!G$83</f>
        <v>0</v>
      </c>
    </row>
    <row r="9" spans="1:60" x14ac:dyDescent="0.25">
      <c r="B9" s="13">
        <f>+B8-1</f>
        <v>2015</v>
      </c>
      <c r="C9" s="96">
        <f>+'Page 5b CAPEX Table 2015'!C$83</f>
        <v>0</v>
      </c>
      <c r="D9" s="96">
        <f>+'Page 5b CAPEX Table 2015'!G$83</f>
        <v>0</v>
      </c>
    </row>
    <row r="10" spans="1:60" x14ac:dyDescent="0.25">
      <c r="B10" s="13">
        <f t="shared" ref="B10:B17" si="0">+B9-1</f>
        <v>2014</v>
      </c>
      <c r="C10" s="96">
        <f>+'Page 5c CAPEX Table 2014'!C$83</f>
        <v>0</v>
      </c>
      <c r="D10" s="96">
        <f>+'Page 5c CAPEX Table 2014'!G$83</f>
        <v>0</v>
      </c>
      <c r="L10" s="5"/>
    </row>
    <row r="11" spans="1:60" x14ac:dyDescent="0.25">
      <c r="B11" s="13">
        <f t="shared" si="0"/>
        <v>2013</v>
      </c>
      <c r="C11" s="96">
        <f>+'Page 5d CAPEX Table 2013'!C$83</f>
        <v>0</v>
      </c>
      <c r="D11" s="96">
        <f>+'Page 5d CAPEX Table 2013'!G$83</f>
        <v>0</v>
      </c>
    </row>
    <row r="12" spans="1:60" x14ac:dyDescent="0.25">
      <c r="B12" s="13">
        <f t="shared" si="0"/>
        <v>2012</v>
      </c>
      <c r="C12" s="96">
        <f>+'Page 5e CAPEX Table 2012'!C$83</f>
        <v>0</v>
      </c>
      <c r="D12" s="96">
        <f>+'Page 5e CAPEX Table 2012'!G$83</f>
        <v>0</v>
      </c>
    </row>
    <row r="13" spans="1:60" x14ac:dyDescent="0.25">
      <c r="B13" s="13">
        <f t="shared" si="0"/>
        <v>2011</v>
      </c>
      <c r="C13" s="96">
        <f>+'Page 5f CAPEX Table 2011'!C$83</f>
        <v>0</v>
      </c>
      <c r="D13" s="96">
        <f>+'Page 5f CAPEX Table 2011'!G$83</f>
        <v>0</v>
      </c>
    </row>
    <row r="14" spans="1:60" x14ac:dyDescent="0.25">
      <c r="B14" s="13">
        <f t="shared" si="0"/>
        <v>2010</v>
      </c>
      <c r="C14" s="96">
        <f>+'Page 5g CAPEX Table 2010'!C$83</f>
        <v>0</v>
      </c>
      <c r="D14" s="96">
        <f>+'Page 5g CAPEX Table 2010'!G$83</f>
        <v>0</v>
      </c>
    </row>
    <row r="15" spans="1:60" x14ac:dyDescent="0.25">
      <c r="B15" s="13">
        <f t="shared" si="0"/>
        <v>2009</v>
      </c>
      <c r="C15" s="96">
        <f>+'Page 5h CAPEX Table 2009'!C$83</f>
        <v>0</v>
      </c>
      <c r="D15" s="96">
        <f>+'Page 5h CAPEX Table 2009'!G$83</f>
        <v>0</v>
      </c>
    </row>
    <row r="16" spans="1:60" x14ac:dyDescent="0.25">
      <c r="B16" s="13">
        <f t="shared" si="0"/>
        <v>2008</v>
      </c>
      <c r="C16" s="96">
        <f>+'Page 5i CAPEX Table 2008'!C$83</f>
        <v>0</v>
      </c>
      <c r="D16" s="96">
        <f>+'Page 5i CAPEX Table 2008'!G$83</f>
        <v>0</v>
      </c>
    </row>
    <row r="17" spans="2:4" x14ac:dyDescent="0.25">
      <c r="B17" s="13">
        <f t="shared" si="0"/>
        <v>2007</v>
      </c>
      <c r="C17" s="272">
        <f>+'Page 5j CAPEX Table 2007'!C$83</f>
        <v>0</v>
      </c>
      <c r="D17" s="272">
        <f>+'Page 5j CAPEX Table 2007'!G$83</f>
        <v>0</v>
      </c>
    </row>
    <row r="18" spans="2:4" x14ac:dyDescent="0.25">
      <c r="C18" s="96">
        <f>SUM(C8:C17)</f>
        <v>0</v>
      </c>
      <c r="D18" s="96">
        <f>SUM(D8:D17)</f>
        <v>0</v>
      </c>
    </row>
  </sheetData>
  <sheetProtection algorithmName="SHA-512" hashValue="2986JeFU2oarqQPLdWhqm22mWGxOyR6dgCS3kACiEYUvEXIoOX/qNG0BtmkGStoLs0uVOi0L1OJBO3+mQJPLcQ==" saltValue="EJcg5iJmJK7a5jt008Ov0Q==" spinCount="100000" sheet="1" objects="1" scenarios="1" selectLockedCells="1"/>
  <mergeCells count="3">
    <mergeCell ref="A1:C1"/>
    <mergeCell ref="A3:B3"/>
    <mergeCell ref="A4:B4"/>
  </mergeCells>
  <pageMargins left="0.7" right="0.7" top="0.75" bottom="0.75" header="0.3" footer="0.3"/>
  <pageSetup orientation="portrait" r:id="rId1"/>
  <headerFooter differentOddEven="1">
    <oddFooter>&amp;CSaudi Aramco: Confidential</oddFooter>
    <evenFooter>&amp;CSaudi Aramco: Confidential</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85"/>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10" sqref="A10:B10"/>
    </sheetView>
  </sheetViews>
  <sheetFormatPr defaultRowHeight="15" x14ac:dyDescent="0.25"/>
  <cols>
    <col min="1" max="1" width="6.42578125" style="90" customWidth="1"/>
    <col min="2" max="2" width="45.140625" style="58" customWidth="1"/>
    <col min="3" max="3" width="15.7109375" style="58" customWidth="1"/>
    <col min="4" max="4" width="13.85546875" style="161" bestFit="1" customWidth="1"/>
    <col min="5" max="5" width="36.7109375" style="161" bestFit="1" customWidth="1"/>
    <col min="6" max="6" width="15.7109375" style="161" customWidth="1"/>
    <col min="7" max="7" width="15.7109375" style="58" customWidth="1"/>
    <col min="8" max="18" width="9.140625" style="58"/>
    <col min="19" max="19" width="5.28515625" style="58" bestFit="1" customWidth="1"/>
    <col min="20" max="20" width="19.28515625" style="58" bestFit="1" customWidth="1"/>
    <col min="21" max="16384" width="9.140625" style="58"/>
  </cols>
  <sheetData>
    <row r="1" spans="1:21" ht="26.25" x14ac:dyDescent="0.4">
      <c r="A1" s="324" t="str">
        <f>+'Page 1. Company Information'!$B$2</f>
        <v>Name of Company</v>
      </c>
      <c r="B1" s="324"/>
      <c r="C1" s="324"/>
      <c r="D1" s="166"/>
      <c r="E1" s="166"/>
      <c r="U1" s="167"/>
    </row>
    <row r="2" spans="1:21" ht="23.25" x14ac:dyDescent="0.35">
      <c r="A2" s="325" t="s">
        <v>109</v>
      </c>
      <c r="B2" s="325"/>
      <c r="C2" s="325"/>
      <c r="D2" s="168"/>
      <c r="E2" s="168"/>
    </row>
    <row r="3" spans="1:21" ht="23.25" x14ac:dyDescent="0.35">
      <c r="A3" s="172" t="s">
        <v>149</v>
      </c>
      <c r="B3" s="172"/>
      <c r="C3" s="172"/>
      <c r="D3" s="168"/>
      <c r="E3" s="168"/>
    </row>
    <row r="4" spans="1:21" ht="21" x14ac:dyDescent="0.35">
      <c r="C4" s="74"/>
      <c r="D4" s="169"/>
      <c r="E4" s="169"/>
      <c r="F4" s="169"/>
      <c r="G4" s="75"/>
    </row>
    <row r="5" spans="1:21" ht="21" x14ac:dyDescent="0.35">
      <c r="A5" s="316" t="s">
        <v>5</v>
      </c>
      <c r="B5" s="316"/>
      <c r="C5" s="74"/>
      <c r="D5" s="169"/>
      <c r="E5" s="169"/>
      <c r="F5" s="169"/>
      <c r="G5" s="75"/>
    </row>
    <row r="6" spans="1:21" ht="21" x14ac:dyDescent="0.35">
      <c r="A6" s="351" t="s">
        <v>170</v>
      </c>
      <c r="B6" s="351"/>
      <c r="C6" s="74"/>
      <c r="D6" s="169"/>
      <c r="E6" s="169"/>
      <c r="F6" s="169"/>
      <c r="G6" s="75"/>
    </row>
    <row r="7" spans="1:21" x14ac:dyDescent="0.25">
      <c r="A7" s="58"/>
    </row>
    <row r="8" spans="1:21" ht="21" x14ac:dyDescent="0.25">
      <c r="A8" s="347">
        <v>2016</v>
      </c>
      <c r="B8" s="347"/>
      <c r="C8" s="347"/>
      <c r="D8" s="347"/>
      <c r="E8" s="347"/>
      <c r="F8" s="347"/>
      <c r="G8" s="348"/>
    </row>
    <row r="9" spans="1:21" s="68" customFormat="1" ht="45" customHeight="1" x14ac:dyDescent="0.25">
      <c r="A9" s="349" t="s">
        <v>77</v>
      </c>
      <c r="B9" s="350"/>
      <c r="C9" s="79" t="s">
        <v>78</v>
      </c>
      <c r="D9" s="79" t="s">
        <v>147</v>
      </c>
      <c r="E9" s="79" t="s">
        <v>148</v>
      </c>
      <c r="F9" s="79" t="s">
        <v>16</v>
      </c>
      <c r="G9" s="79" t="s">
        <v>79</v>
      </c>
      <c r="R9" s="58"/>
      <c r="S9" s="159"/>
    </row>
    <row r="10" spans="1:21" ht="14.45" customHeight="1" x14ac:dyDescent="0.25">
      <c r="A10" s="338"/>
      <c r="B10" s="339"/>
      <c r="C10" s="35">
        <v>0</v>
      </c>
      <c r="D10" s="38"/>
      <c r="E10" s="38"/>
      <c r="F10" s="7">
        <f>IF(ISBLANK(D10),0,IF(D10="no",0,VLOOKUP(E10,'CAPEX Categories'!$G$12:$I$25,3,FALSE)))</f>
        <v>0</v>
      </c>
      <c r="G10" s="70">
        <f>+C10*F10</f>
        <v>0</v>
      </c>
      <c r="H10" s="68"/>
      <c r="I10" s="68"/>
      <c r="J10" s="68"/>
      <c r="M10" s="58" t="s">
        <v>123</v>
      </c>
      <c r="S10" s="159"/>
    </row>
    <row r="11" spans="1:21" ht="14.45" customHeight="1" x14ac:dyDescent="0.25">
      <c r="A11" s="344"/>
      <c r="B11" s="345"/>
      <c r="C11" s="34">
        <v>0</v>
      </c>
      <c r="D11" s="39"/>
      <c r="E11" s="39"/>
      <c r="F11" s="8">
        <f>IF(ISBLANK(D11),0,IF(D11="no",0,VLOOKUP(E11,'CAPEX Categories'!$G$12:$I$25,3,FALSE)))</f>
        <v>0</v>
      </c>
      <c r="G11" s="71">
        <f t="shared" ref="G11:G80" si="0">+C11*F11</f>
        <v>0</v>
      </c>
      <c r="H11" s="68"/>
      <c r="I11" s="68"/>
      <c r="J11" s="68"/>
      <c r="S11" s="159"/>
    </row>
    <row r="12" spans="1:21" ht="14.45" customHeight="1" x14ac:dyDescent="0.25">
      <c r="A12" s="338"/>
      <c r="B12" s="339"/>
      <c r="C12" s="35">
        <v>0</v>
      </c>
      <c r="D12" s="38"/>
      <c r="E12" s="38"/>
      <c r="F12" s="7">
        <f>IF(ISBLANK(D12),0,IF(D12="no",0,VLOOKUP(E12,'CAPEX Categories'!$G$12:$I$25,3,FALSE)))</f>
        <v>0</v>
      </c>
      <c r="G12" s="70">
        <f t="shared" si="0"/>
        <v>0</v>
      </c>
      <c r="H12" s="68"/>
      <c r="I12" s="68"/>
      <c r="J12" s="68"/>
      <c r="S12" s="159"/>
    </row>
    <row r="13" spans="1:21" ht="14.45" customHeight="1" x14ac:dyDescent="0.25">
      <c r="A13" s="344"/>
      <c r="B13" s="345"/>
      <c r="C13" s="34">
        <v>0</v>
      </c>
      <c r="D13" s="39"/>
      <c r="E13" s="39"/>
      <c r="F13" s="8">
        <f>IF(ISBLANK(D13),0,IF(D13="no",0,VLOOKUP(E13,'CAPEX Categories'!$G$12:$I$25,3,FALSE)))</f>
        <v>0</v>
      </c>
      <c r="G13" s="71">
        <f t="shared" si="0"/>
        <v>0</v>
      </c>
      <c r="H13" s="68"/>
      <c r="I13" s="68"/>
      <c r="J13" s="68"/>
      <c r="S13" s="159"/>
    </row>
    <row r="14" spans="1:21" ht="14.45" customHeight="1" x14ac:dyDescent="0.25">
      <c r="A14" s="338"/>
      <c r="B14" s="339"/>
      <c r="C14" s="35">
        <v>0</v>
      </c>
      <c r="D14" s="38"/>
      <c r="E14" s="38"/>
      <c r="F14" s="7">
        <f>IF(ISBLANK(D14),0,IF(D14="no",0,VLOOKUP(E14,'CAPEX Categories'!$G$12:$I$25,3,FALSE)))</f>
        <v>0</v>
      </c>
      <c r="G14" s="70">
        <f t="shared" si="0"/>
        <v>0</v>
      </c>
      <c r="H14" s="68"/>
      <c r="I14" s="68"/>
      <c r="J14" s="68"/>
      <c r="S14" s="159"/>
    </row>
    <row r="15" spans="1:21" ht="14.45" customHeight="1" x14ac:dyDescent="0.25">
      <c r="A15" s="344"/>
      <c r="B15" s="345"/>
      <c r="C15" s="34">
        <v>0</v>
      </c>
      <c r="D15" s="39"/>
      <c r="E15" s="39"/>
      <c r="F15" s="8">
        <f>IF(ISBLANK(D15),0,IF(D15="no",0,VLOOKUP(E15,'CAPEX Categories'!$G$12:$I$25,3,FALSE)))</f>
        <v>0</v>
      </c>
      <c r="G15" s="71">
        <f t="shared" si="0"/>
        <v>0</v>
      </c>
      <c r="H15" s="68"/>
      <c r="I15" s="68"/>
      <c r="J15" s="68"/>
      <c r="S15" s="159"/>
    </row>
    <row r="16" spans="1:21" ht="14.45" customHeight="1" x14ac:dyDescent="0.25">
      <c r="A16" s="338"/>
      <c r="B16" s="339"/>
      <c r="C16" s="35">
        <v>0</v>
      </c>
      <c r="D16" s="38"/>
      <c r="E16" s="38"/>
      <c r="F16" s="7">
        <f>IF(ISBLANK(D16),0,IF(D16="no",0,VLOOKUP(E16,'CAPEX Categories'!$G$12:$I$25,3,FALSE)))</f>
        <v>0</v>
      </c>
      <c r="G16" s="70">
        <f t="shared" si="0"/>
        <v>0</v>
      </c>
      <c r="H16" s="68"/>
      <c r="I16" s="68"/>
      <c r="J16" s="68"/>
      <c r="S16" s="159"/>
    </row>
    <row r="17" spans="1:19" ht="14.45" customHeight="1" x14ac:dyDescent="0.25">
      <c r="A17" s="344"/>
      <c r="B17" s="345"/>
      <c r="C17" s="34">
        <v>0</v>
      </c>
      <c r="D17" s="39"/>
      <c r="E17" s="39"/>
      <c r="F17" s="8">
        <f>IF(ISBLANK(D17),0,IF(D17="no",0,VLOOKUP(E17,'CAPEX Categories'!$G$12:$I$25,3,FALSE)))</f>
        <v>0</v>
      </c>
      <c r="G17" s="71">
        <f t="shared" si="0"/>
        <v>0</v>
      </c>
      <c r="H17" s="68"/>
      <c r="I17" s="68"/>
      <c r="J17" s="68"/>
      <c r="S17" s="159"/>
    </row>
    <row r="18" spans="1:19" ht="14.45" customHeight="1" x14ac:dyDescent="0.25">
      <c r="A18" s="338"/>
      <c r="B18" s="339"/>
      <c r="C18" s="35">
        <v>0</v>
      </c>
      <c r="D18" s="38"/>
      <c r="E18" s="38"/>
      <c r="F18" s="7">
        <f>IF(ISBLANK(D18),0,IF(D18="no",0,VLOOKUP(E18,'CAPEX Categories'!$G$12:$I$25,3,FALSE)))</f>
        <v>0</v>
      </c>
      <c r="G18" s="70">
        <f t="shared" si="0"/>
        <v>0</v>
      </c>
      <c r="H18" s="68"/>
      <c r="I18" s="68"/>
      <c r="J18" s="68"/>
      <c r="S18" s="159"/>
    </row>
    <row r="19" spans="1:19" ht="14.45" customHeight="1" x14ac:dyDescent="0.25">
      <c r="A19" s="344"/>
      <c r="B19" s="345"/>
      <c r="C19" s="34">
        <v>0</v>
      </c>
      <c r="D19" s="39"/>
      <c r="E19" s="39"/>
      <c r="F19" s="8">
        <f>IF(ISBLANK(D19),0,IF(D19="no",0,VLOOKUP(E19,'CAPEX Categories'!$G$12:$I$25,3,FALSE)))</f>
        <v>0</v>
      </c>
      <c r="G19" s="71">
        <f t="shared" si="0"/>
        <v>0</v>
      </c>
      <c r="H19" s="68"/>
      <c r="I19" s="68"/>
      <c r="J19" s="68"/>
      <c r="S19" s="159"/>
    </row>
    <row r="20" spans="1:19" ht="14.45" customHeight="1" x14ac:dyDescent="0.25">
      <c r="A20" s="338"/>
      <c r="B20" s="339"/>
      <c r="C20" s="35">
        <v>0</v>
      </c>
      <c r="D20" s="38"/>
      <c r="E20" s="38"/>
      <c r="F20" s="7">
        <f>IF(ISBLANK(D20),0,IF(D20="no",0,VLOOKUP(E20,'CAPEX Categories'!$G$12:$I$25,3,FALSE)))</f>
        <v>0</v>
      </c>
      <c r="G20" s="70">
        <f t="shared" si="0"/>
        <v>0</v>
      </c>
      <c r="H20" s="68"/>
      <c r="I20" s="68"/>
      <c r="J20" s="68"/>
      <c r="S20" s="159"/>
    </row>
    <row r="21" spans="1:19" ht="14.45" customHeight="1" x14ac:dyDescent="0.25">
      <c r="A21" s="344"/>
      <c r="B21" s="345"/>
      <c r="C21" s="34">
        <v>0</v>
      </c>
      <c r="D21" s="39"/>
      <c r="E21" s="39"/>
      <c r="F21" s="8">
        <f>IF(ISBLANK(D21),0,IF(D21="no",0,VLOOKUP(E21,'CAPEX Categories'!$G$12:$I$25,3,FALSE)))</f>
        <v>0</v>
      </c>
      <c r="G21" s="71">
        <f t="shared" si="0"/>
        <v>0</v>
      </c>
      <c r="H21" s="68"/>
      <c r="I21" s="68"/>
      <c r="J21" s="68"/>
      <c r="S21" s="159"/>
    </row>
    <row r="22" spans="1:19" ht="14.45" customHeight="1" x14ac:dyDescent="0.25">
      <c r="A22" s="338"/>
      <c r="B22" s="339"/>
      <c r="C22" s="35">
        <v>0</v>
      </c>
      <c r="D22" s="38"/>
      <c r="E22" s="38"/>
      <c r="F22" s="7">
        <f>IF(ISBLANK(D22),0,IF(D22="no",0,VLOOKUP(E22,'CAPEX Categories'!$G$12:$I$25,3,FALSE)))</f>
        <v>0</v>
      </c>
      <c r="G22" s="70">
        <f t="shared" si="0"/>
        <v>0</v>
      </c>
      <c r="H22" s="68"/>
      <c r="I22" s="68"/>
      <c r="J22" s="68"/>
      <c r="S22" s="159"/>
    </row>
    <row r="23" spans="1:19" ht="14.45" customHeight="1" x14ac:dyDescent="0.25">
      <c r="A23" s="344"/>
      <c r="B23" s="345"/>
      <c r="C23" s="34">
        <v>0</v>
      </c>
      <c r="D23" s="39"/>
      <c r="E23" s="39"/>
      <c r="F23" s="8">
        <f>IF(ISBLANK(D23),0,IF(D23="no",0,VLOOKUP(E23,'CAPEX Categories'!$G$12:$I$25,3,FALSE)))</f>
        <v>0</v>
      </c>
      <c r="G23" s="71">
        <f t="shared" si="0"/>
        <v>0</v>
      </c>
      <c r="H23" s="68"/>
      <c r="I23" s="68"/>
      <c r="J23" s="68"/>
      <c r="S23" s="159"/>
    </row>
    <row r="24" spans="1:19" ht="14.45" customHeight="1" x14ac:dyDescent="0.25">
      <c r="A24" s="338"/>
      <c r="B24" s="339"/>
      <c r="C24" s="35">
        <v>0</v>
      </c>
      <c r="D24" s="38"/>
      <c r="E24" s="38"/>
      <c r="F24" s="7">
        <f>IF(ISBLANK(D24),0,IF(D24="no",0,VLOOKUP(E24,'CAPEX Categories'!$G$12:$I$25,3,FALSE)))</f>
        <v>0</v>
      </c>
      <c r="G24" s="70">
        <f t="shared" si="0"/>
        <v>0</v>
      </c>
      <c r="H24" s="68"/>
      <c r="I24" s="68"/>
      <c r="J24" s="68"/>
      <c r="S24" s="159"/>
    </row>
    <row r="25" spans="1:19" ht="14.45" customHeight="1" x14ac:dyDescent="0.25">
      <c r="A25" s="344"/>
      <c r="B25" s="345"/>
      <c r="C25" s="34">
        <v>0</v>
      </c>
      <c r="D25" s="39"/>
      <c r="E25" s="39"/>
      <c r="F25" s="8">
        <f>IF(ISBLANK(D25),0,IF(D25="no",0,VLOOKUP(E25,'CAPEX Categories'!$G$12:$I$25,3,FALSE)))</f>
        <v>0</v>
      </c>
      <c r="G25" s="71">
        <f t="shared" si="0"/>
        <v>0</v>
      </c>
      <c r="H25" s="68"/>
      <c r="I25" s="68"/>
      <c r="J25" s="68"/>
      <c r="S25" s="159"/>
    </row>
    <row r="26" spans="1:19" ht="14.45" customHeight="1" x14ac:dyDescent="0.25">
      <c r="A26" s="338"/>
      <c r="B26" s="339"/>
      <c r="C26" s="35">
        <v>0</v>
      </c>
      <c r="D26" s="38"/>
      <c r="E26" s="38"/>
      <c r="F26" s="7">
        <f>IF(ISBLANK(D26),0,IF(D26="no",0,VLOOKUP(E26,'CAPEX Categories'!$G$12:$I$25,3,FALSE)))</f>
        <v>0</v>
      </c>
      <c r="G26" s="70">
        <f t="shared" si="0"/>
        <v>0</v>
      </c>
      <c r="H26" s="68"/>
      <c r="I26" s="68"/>
      <c r="J26" s="68"/>
      <c r="S26" s="159"/>
    </row>
    <row r="27" spans="1:19" ht="14.45" customHeight="1" x14ac:dyDescent="0.25">
      <c r="A27" s="344"/>
      <c r="B27" s="345"/>
      <c r="C27" s="34">
        <v>0</v>
      </c>
      <c r="D27" s="39"/>
      <c r="E27" s="39"/>
      <c r="F27" s="8">
        <f>IF(ISBLANK(D27),0,IF(D27="no",0,VLOOKUP(E27,'CAPEX Categories'!$G$12:$I$25,3,FALSE)))</f>
        <v>0</v>
      </c>
      <c r="G27" s="71">
        <f t="shared" si="0"/>
        <v>0</v>
      </c>
      <c r="H27" s="68"/>
      <c r="I27" s="68"/>
      <c r="J27" s="68"/>
    </row>
    <row r="28" spans="1:19" ht="14.45" customHeight="1" x14ac:dyDescent="0.25">
      <c r="A28" s="338"/>
      <c r="B28" s="339"/>
      <c r="C28" s="35">
        <v>0</v>
      </c>
      <c r="D28" s="38"/>
      <c r="E28" s="38"/>
      <c r="F28" s="7">
        <f>IF(ISBLANK(D28),0,IF(D28="no",0,VLOOKUP(E28,'CAPEX Categories'!$G$12:$I$25,3,FALSE)))</f>
        <v>0</v>
      </c>
      <c r="G28" s="70">
        <f t="shared" si="0"/>
        <v>0</v>
      </c>
      <c r="H28" s="68"/>
      <c r="I28" s="68"/>
      <c r="J28" s="68"/>
    </row>
    <row r="29" spans="1:19" ht="14.45" customHeight="1" x14ac:dyDescent="0.25">
      <c r="A29" s="344"/>
      <c r="B29" s="345"/>
      <c r="C29" s="34">
        <v>0</v>
      </c>
      <c r="D29" s="39"/>
      <c r="E29" s="39"/>
      <c r="F29" s="8">
        <f>IF(ISBLANK(D29),0,IF(D29="no",0,VLOOKUP(E29,'CAPEX Categories'!$G$12:$I$25,3,FALSE)))</f>
        <v>0</v>
      </c>
      <c r="G29" s="71">
        <f t="shared" si="0"/>
        <v>0</v>
      </c>
      <c r="H29" s="68"/>
      <c r="I29" s="68"/>
      <c r="J29" s="68"/>
    </row>
    <row r="30" spans="1:19" ht="14.45" customHeight="1" x14ac:dyDescent="0.25">
      <c r="A30" s="338"/>
      <c r="B30" s="339"/>
      <c r="C30" s="35">
        <v>0</v>
      </c>
      <c r="D30" s="38"/>
      <c r="E30" s="38"/>
      <c r="F30" s="7">
        <f>IF(ISBLANK(D30),0,IF(D30="no",0,VLOOKUP(E30,'CAPEX Categories'!$G$12:$I$25,3,FALSE)))</f>
        <v>0</v>
      </c>
      <c r="G30" s="70">
        <f t="shared" si="0"/>
        <v>0</v>
      </c>
      <c r="H30" s="68"/>
      <c r="I30" s="68"/>
      <c r="J30" s="68"/>
    </row>
    <row r="31" spans="1:19" ht="14.45" customHeight="1" x14ac:dyDescent="0.25">
      <c r="A31" s="344"/>
      <c r="B31" s="345"/>
      <c r="C31" s="34">
        <v>0</v>
      </c>
      <c r="D31" s="39"/>
      <c r="E31" s="39"/>
      <c r="F31" s="8">
        <f>IF(ISBLANK(D31),0,IF(D31="no",0,VLOOKUP(E31,'CAPEX Categories'!$G$12:$I$25,3,FALSE)))</f>
        <v>0</v>
      </c>
      <c r="G31" s="71">
        <f t="shared" si="0"/>
        <v>0</v>
      </c>
      <c r="H31" s="68"/>
      <c r="I31" s="68"/>
      <c r="J31" s="68"/>
    </row>
    <row r="32" spans="1:19" ht="14.45" customHeight="1" x14ac:dyDescent="0.25">
      <c r="A32" s="338"/>
      <c r="B32" s="339"/>
      <c r="C32" s="35">
        <v>0</v>
      </c>
      <c r="D32" s="38"/>
      <c r="E32" s="38"/>
      <c r="F32" s="7">
        <f>IF(ISBLANK(D32),0,IF(D32="no",0,VLOOKUP(E32,'CAPEX Categories'!$G$12:$I$25,3,FALSE)))</f>
        <v>0</v>
      </c>
      <c r="G32" s="70">
        <f t="shared" si="0"/>
        <v>0</v>
      </c>
      <c r="H32" s="68"/>
      <c r="I32" s="68"/>
      <c r="J32" s="68"/>
    </row>
    <row r="33" spans="1:10" ht="14.45" customHeight="1" x14ac:dyDescent="0.25">
      <c r="A33" s="344"/>
      <c r="B33" s="345"/>
      <c r="C33" s="34">
        <v>0</v>
      </c>
      <c r="D33" s="39"/>
      <c r="E33" s="39"/>
      <c r="F33" s="8">
        <f>IF(ISBLANK(D33),0,IF(D33="no",0,VLOOKUP(E33,'CAPEX Categories'!$G$12:$I$25,3,FALSE)))</f>
        <v>0</v>
      </c>
      <c r="G33" s="71">
        <f t="shared" si="0"/>
        <v>0</v>
      </c>
      <c r="H33" s="68"/>
      <c r="I33" s="68"/>
      <c r="J33" s="68"/>
    </row>
    <row r="34" spans="1:10" ht="14.45" customHeight="1" x14ac:dyDescent="0.25">
      <c r="A34" s="338"/>
      <c r="B34" s="339"/>
      <c r="C34" s="35">
        <v>0</v>
      </c>
      <c r="D34" s="38"/>
      <c r="E34" s="38"/>
      <c r="F34" s="7">
        <f>IF(ISBLANK(D34),0,IF(D34="no",0,VLOOKUP(E34,'CAPEX Categories'!$G$12:$I$25,3,FALSE)))</f>
        <v>0</v>
      </c>
      <c r="G34" s="70">
        <f t="shared" si="0"/>
        <v>0</v>
      </c>
      <c r="H34" s="68"/>
      <c r="I34" s="68"/>
      <c r="J34" s="68"/>
    </row>
    <row r="35" spans="1:10" ht="14.45" customHeight="1" x14ac:dyDescent="0.25">
      <c r="A35" s="344"/>
      <c r="B35" s="345"/>
      <c r="C35" s="34">
        <v>0</v>
      </c>
      <c r="D35" s="39"/>
      <c r="E35" s="39"/>
      <c r="F35" s="8">
        <f>IF(ISBLANK(D35),0,IF(D35="no",0,VLOOKUP(E35,'CAPEX Categories'!$G$12:$I$25,3,FALSE)))</f>
        <v>0</v>
      </c>
      <c r="G35" s="71">
        <f t="shared" si="0"/>
        <v>0</v>
      </c>
      <c r="H35" s="68"/>
      <c r="I35" s="68"/>
      <c r="J35" s="68"/>
    </row>
    <row r="36" spans="1:10" ht="14.45" customHeight="1" x14ac:dyDescent="0.25">
      <c r="A36" s="338"/>
      <c r="B36" s="339"/>
      <c r="C36" s="35">
        <v>0</v>
      </c>
      <c r="D36" s="38"/>
      <c r="E36" s="38"/>
      <c r="F36" s="7">
        <f>IF(ISBLANK(D36),0,IF(D36="no",0,VLOOKUP(E36,'CAPEX Categories'!$G$12:$I$25,3,FALSE)))</f>
        <v>0</v>
      </c>
      <c r="G36" s="70">
        <f t="shared" si="0"/>
        <v>0</v>
      </c>
      <c r="H36" s="68"/>
      <c r="I36" s="68"/>
      <c r="J36" s="68"/>
    </row>
    <row r="37" spans="1:10" ht="14.45" customHeight="1" x14ac:dyDescent="0.25">
      <c r="A37" s="344"/>
      <c r="B37" s="345"/>
      <c r="C37" s="34">
        <v>0</v>
      </c>
      <c r="D37" s="39"/>
      <c r="E37" s="39"/>
      <c r="F37" s="8">
        <f>IF(ISBLANK(D37),0,IF(D37="no",0,VLOOKUP(E37,'CAPEX Categories'!$G$12:$I$25,3,FALSE)))</f>
        <v>0</v>
      </c>
      <c r="G37" s="71">
        <f t="shared" si="0"/>
        <v>0</v>
      </c>
      <c r="H37" s="68"/>
      <c r="I37" s="68"/>
      <c r="J37" s="68"/>
    </row>
    <row r="38" spans="1:10" ht="14.45" customHeight="1" x14ac:dyDescent="0.25">
      <c r="A38" s="338"/>
      <c r="B38" s="339"/>
      <c r="C38" s="35">
        <v>0</v>
      </c>
      <c r="D38" s="38"/>
      <c r="E38" s="38"/>
      <c r="F38" s="7">
        <f>IF(ISBLANK(D38),0,IF(D38="no",0,VLOOKUP(E38,'CAPEX Categories'!$G$12:$I$25,3,FALSE)))</f>
        <v>0</v>
      </c>
      <c r="G38" s="70">
        <f t="shared" si="0"/>
        <v>0</v>
      </c>
      <c r="H38" s="68"/>
      <c r="I38" s="68"/>
      <c r="J38" s="68"/>
    </row>
    <row r="39" spans="1:10" ht="14.45" customHeight="1" x14ac:dyDescent="0.25">
      <c r="A39" s="344"/>
      <c r="B39" s="345"/>
      <c r="C39" s="34">
        <v>0</v>
      </c>
      <c r="D39" s="39"/>
      <c r="E39" s="39"/>
      <c r="F39" s="8">
        <f>IF(ISBLANK(D39),0,IF(D39="no",0,VLOOKUP(E39,'CAPEX Categories'!$G$12:$I$25,3,FALSE)))</f>
        <v>0</v>
      </c>
      <c r="G39" s="71">
        <f t="shared" si="0"/>
        <v>0</v>
      </c>
      <c r="H39" s="68"/>
      <c r="I39" s="68"/>
      <c r="J39" s="68"/>
    </row>
    <row r="40" spans="1:10" ht="14.45" customHeight="1" x14ac:dyDescent="0.25">
      <c r="A40" s="338"/>
      <c r="B40" s="339"/>
      <c r="C40" s="35">
        <v>0</v>
      </c>
      <c r="D40" s="38"/>
      <c r="E40" s="38"/>
      <c r="F40" s="7">
        <f>IF(ISBLANK(D40),0,IF(D40="no",0,VLOOKUP(E40,'CAPEX Categories'!$G$12:$I$25,3,FALSE)))</f>
        <v>0</v>
      </c>
      <c r="G40" s="70">
        <f t="shared" si="0"/>
        <v>0</v>
      </c>
      <c r="H40" s="68"/>
      <c r="I40" s="68"/>
      <c r="J40" s="68"/>
    </row>
    <row r="41" spans="1:10" ht="14.45" customHeight="1" x14ac:dyDescent="0.25">
      <c r="A41" s="344"/>
      <c r="B41" s="345"/>
      <c r="C41" s="34">
        <v>0</v>
      </c>
      <c r="D41" s="39"/>
      <c r="E41" s="39"/>
      <c r="F41" s="8">
        <f>IF(ISBLANK(D41),0,IF(D41="no",0,VLOOKUP(E41,'CAPEX Categories'!$G$12:$I$25,3,FALSE)))</f>
        <v>0</v>
      </c>
      <c r="G41" s="71">
        <f t="shared" si="0"/>
        <v>0</v>
      </c>
      <c r="H41" s="68"/>
      <c r="I41" s="68"/>
      <c r="J41" s="68"/>
    </row>
    <row r="42" spans="1:10" ht="14.45" customHeight="1" x14ac:dyDescent="0.25">
      <c r="A42" s="338"/>
      <c r="B42" s="339"/>
      <c r="C42" s="35">
        <v>0</v>
      </c>
      <c r="D42" s="38"/>
      <c r="E42" s="38"/>
      <c r="F42" s="7">
        <f>IF(ISBLANK(D42),0,IF(D42="no",0,VLOOKUP(E42,'CAPEX Categories'!$G$12:$I$25,3,FALSE)))</f>
        <v>0</v>
      </c>
      <c r="G42" s="70">
        <f t="shared" si="0"/>
        <v>0</v>
      </c>
      <c r="H42" s="68"/>
      <c r="I42" s="68"/>
      <c r="J42" s="68"/>
    </row>
    <row r="43" spans="1:10" ht="14.45" customHeight="1" x14ac:dyDescent="0.25">
      <c r="A43" s="344"/>
      <c r="B43" s="345"/>
      <c r="C43" s="34">
        <v>0</v>
      </c>
      <c r="D43" s="39"/>
      <c r="E43" s="39"/>
      <c r="F43" s="8">
        <f>IF(ISBLANK(D43),0,IF(D43="no",0,VLOOKUP(E43,'CAPEX Categories'!$G$12:$I$25,3,FALSE)))</f>
        <v>0</v>
      </c>
      <c r="G43" s="71">
        <f t="shared" si="0"/>
        <v>0</v>
      </c>
      <c r="H43" s="68"/>
      <c r="I43" s="68"/>
      <c r="J43" s="68"/>
    </row>
    <row r="44" spans="1:10" ht="14.45" customHeight="1" x14ac:dyDescent="0.25">
      <c r="A44" s="338"/>
      <c r="B44" s="339"/>
      <c r="C44" s="35">
        <v>0</v>
      </c>
      <c r="D44" s="38"/>
      <c r="E44" s="38"/>
      <c r="F44" s="7">
        <f>IF(ISBLANK(D44),0,IF(D44="no",0,VLOOKUP(E44,'CAPEX Categories'!$G$12:$I$25,3,FALSE)))</f>
        <v>0</v>
      </c>
      <c r="G44" s="70">
        <f t="shared" si="0"/>
        <v>0</v>
      </c>
      <c r="H44" s="68"/>
      <c r="I44" s="68"/>
      <c r="J44" s="68"/>
    </row>
    <row r="45" spans="1:10" ht="14.45" customHeight="1" x14ac:dyDescent="0.25">
      <c r="A45" s="344"/>
      <c r="B45" s="345"/>
      <c r="C45" s="34">
        <v>0</v>
      </c>
      <c r="D45" s="39"/>
      <c r="E45" s="39"/>
      <c r="F45" s="8">
        <f>IF(ISBLANK(D45),0,IF(D45="no",0,VLOOKUP(E45,'CAPEX Categories'!$G$12:$I$25,3,FALSE)))</f>
        <v>0</v>
      </c>
      <c r="G45" s="71">
        <f t="shared" si="0"/>
        <v>0</v>
      </c>
      <c r="H45" s="68"/>
      <c r="I45" s="68"/>
      <c r="J45" s="68"/>
    </row>
    <row r="46" spans="1:10" ht="14.45" customHeight="1" x14ac:dyDescent="0.25">
      <c r="A46" s="338"/>
      <c r="B46" s="339"/>
      <c r="C46" s="35">
        <v>0</v>
      </c>
      <c r="D46" s="38"/>
      <c r="E46" s="38"/>
      <c r="F46" s="7">
        <f>IF(ISBLANK(D46),0,IF(D46="no",0,VLOOKUP(E46,'CAPEX Categories'!$G$12:$I$25,3,FALSE)))</f>
        <v>0</v>
      </c>
      <c r="G46" s="70">
        <f t="shared" si="0"/>
        <v>0</v>
      </c>
      <c r="H46" s="68"/>
      <c r="I46" s="68"/>
      <c r="J46" s="68"/>
    </row>
    <row r="47" spans="1:10" ht="14.45" customHeight="1" x14ac:dyDescent="0.25">
      <c r="A47" s="344"/>
      <c r="B47" s="345"/>
      <c r="C47" s="34">
        <v>0</v>
      </c>
      <c r="D47" s="39"/>
      <c r="E47" s="39"/>
      <c r="F47" s="8">
        <f>IF(ISBLANK(D47),0,IF(D47="no",0,VLOOKUP(E47,'CAPEX Categories'!$G$12:$I$25,3,FALSE)))</f>
        <v>0</v>
      </c>
      <c r="G47" s="71">
        <f t="shared" si="0"/>
        <v>0</v>
      </c>
      <c r="H47" s="68"/>
      <c r="I47" s="68"/>
      <c r="J47" s="68"/>
    </row>
    <row r="48" spans="1:10" ht="14.45" customHeight="1" x14ac:dyDescent="0.25">
      <c r="A48" s="338"/>
      <c r="B48" s="339"/>
      <c r="C48" s="35">
        <v>0</v>
      </c>
      <c r="D48" s="38"/>
      <c r="E48" s="38"/>
      <c r="F48" s="7">
        <f>IF(ISBLANK(D48),0,IF(D48="no",0,VLOOKUP(E48,'CAPEX Categories'!$G$12:$I$25,3,FALSE)))</f>
        <v>0</v>
      </c>
      <c r="G48" s="70">
        <f t="shared" si="0"/>
        <v>0</v>
      </c>
      <c r="H48" s="68"/>
      <c r="I48" s="68"/>
      <c r="J48" s="68"/>
    </row>
    <row r="49" spans="1:10" ht="14.45" customHeight="1" x14ac:dyDescent="0.25">
      <c r="A49" s="344"/>
      <c r="B49" s="345"/>
      <c r="C49" s="34">
        <v>0</v>
      </c>
      <c r="D49" s="39"/>
      <c r="E49" s="39"/>
      <c r="F49" s="8">
        <f>IF(ISBLANK(D49),0,IF(D49="no",0,VLOOKUP(E49,'CAPEX Categories'!$G$12:$I$25,3,FALSE)))</f>
        <v>0</v>
      </c>
      <c r="G49" s="71">
        <f t="shared" si="0"/>
        <v>0</v>
      </c>
      <c r="H49" s="68"/>
      <c r="I49" s="68"/>
      <c r="J49" s="68"/>
    </row>
    <row r="50" spans="1:10" ht="14.45" customHeight="1" x14ac:dyDescent="0.25">
      <c r="A50" s="338"/>
      <c r="B50" s="339"/>
      <c r="C50" s="35">
        <v>0</v>
      </c>
      <c r="D50" s="38"/>
      <c r="E50" s="38"/>
      <c r="F50" s="7">
        <f>IF(ISBLANK(D50),0,IF(D50="no",0,VLOOKUP(E50,'CAPEX Categories'!$G$12:$I$25,3,FALSE)))</f>
        <v>0</v>
      </c>
      <c r="G50" s="70">
        <f t="shared" si="0"/>
        <v>0</v>
      </c>
      <c r="H50" s="68"/>
      <c r="I50" s="68"/>
      <c r="J50" s="68"/>
    </row>
    <row r="51" spans="1:10" ht="14.45" customHeight="1" x14ac:dyDescent="0.25">
      <c r="A51" s="344"/>
      <c r="B51" s="345"/>
      <c r="C51" s="34">
        <v>0</v>
      </c>
      <c r="D51" s="39"/>
      <c r="E51" s="39"/>
      <c r="F51" s="8">
        <f>IF(ISBLANK(D51),0,IF(D51="no",0,VLOOKUP(E51,'CAPEX Categories'!$G$12:$I$25,3,FALSE)))</f>
        <v>0</v>
      </c>
      <c r="G51" s="71">
        <f t="shared" si="0"/>
        <v>0</v>
      </c>
      <c r="H51" s="68"/>
      <c r="I51" s="68"/>
      <c r="J51" s="68"/>
    </row>
    <row r="52" spans="1:10" ht="14.45" customHeight="1" x14ac:dyDescent="0.25">
      <c r="A52" s="338"/>
      <c r="B52" s="339"/>
      <c r="C52" s="35">
        <v>0</v>
      </c>
      <c r="D52" s="38"/>
      <c r="E52" s="38"/>
      <c r="F52" s="7">
        <f>IF(ISBLANK(D52),0,IF(D52="no",0,VLOOKUP(E52,'CAPEX Categories'!$G$12:$I$25,3,FALSE)))</f>
        <v>0</v>
      </c>
      <c r="G52" s="70">
        <f t="shared" si="0"/>
        <v>0</v>
      </c>
      <c r="H52" s="68"/>
      <c r="I52" s="68"/>
      <c r="J52" s="68"/>
    </row>
    <row r="53" spans="1:10" ht="14.45" customHeight="1" x14ac:dyDescent="0.25">
      <c r="A53" s="344"/>
      <c r="B53" s="345"/>
      <c r="C53" s="34">
        <v>0</v>
      </c>
      <c r="D53" s="39"/>
      <c r="E53" s="39"/>
      <c r="F53" s="8">
        <f>IF(ISBLANK(D53),0,IF(D53="no",0,VLOOKUP(E53,'CAPEX Categories'!$G$12:$I$25,3,FALSE)))</f>
        <v>0</v>
      </c>
      <c r="G53" s="71">
        <f t="shared" si="0"/>
        <v>0</v>
      </c>
      <c r="H53" s="68"/>
      <c r="I53" s="68"/>
      <c r="J53" s="68"/>
    </row>
    <row r="54" spans="1:10" ht="14.45" customHeight="1" x14ac:dyDescent="0.25">
      <c r="A54" s="338"/>
      <c r="B54" s="339"/>
      <c r="C54" s="35">
        <v>0</v>
      </c>
      <c r="D54" s="38"/>
      <c r="E54" s="38"/>
      <c r="F54" s="7">
        <f>IF(ISBLANK(D54),0,IF(D54="no",0,VLOOKUP(E54,'CAPEX Categories'!$G$12:$I$25,3,FALSE)))</f>
        <v>0</v>
      </c>
      <c r="G54" s="70">
        <f t="shared" si="0"/>
        <v>0</v>
      </c>
      <c r="H54" s="68"/>
      <c r="I54" s="68"/>
      <c r="J54" s="68"/>
    </row>
    <row r="55" spans="1:10" ht="14.45" customHeight="1" x14ac:dyDescent="0.25">
      <c r="A55" s="344"/>
      <c r="B55" s="345"/>
      <c r="C55" s="34">
        <v>0</v>
      </c>
      <c r="D55" s="39"/>
      <c r="E55" s="39"/>
      <c r="F55" s="8">
        <f>IF(ISBLANK(D55),0,IF(D55="no",0,VLOOKUP(E55,'CAPEX Categories'!$G$12:$I$25,3,FALSE)))</f>
        <v>0</v>
      </c>
      <c r="G55" s="71">
        <f t="shared" si="0"/>
        <v>0</v>
      </c>
      <c r="H55" s="68"/>
      <c r="I55" s="68"/>
      <c r="J55" s="68"/>
    </row>
    <row r="56" spans="1:10" ht="14.45" customHeight="1" x14ac:dyDescent="0.25">
      <c r="A56" s="338"/>
      <c r="B56" s="339"/>
      <c r="C56" s="35">
        <v>0</v>
      </c>
      <c r="D56" s="38"/>
      <c r="E56" s="38"/>
      <c r="F56" s="7">
        <f>IF(ISBLANK(D56),0,IF(D56="no",0,VLOOKUP(E56,'CAPEX Categories'!$G$12:$I$25,3,FALSE)))</f>
        <v>0</v>
      </c>
      <c r="G56" s="70">
        <f t="shared" si="0"/>
        <v>0</v>
      </c>
      <c r="H56" s="68"/>
      <c r="I56" s="68"/>
      <c r="J56" s="68"/>
    </row>
    <row r="57" spans="1:10" ht="14.45" customHeight="1" x14ac:dyDescent="0.25">
      <c r="A57" s="344"/>
      <c r="B57" s="345"/>
      <c r="C57" s="34">
        <v>0</v>
      </c>
      <c r="D57" s="39"/>
      <c r="E57" s="39"/>
      <c r="F57" s="8">
        <f>IF(ISBLANK(D57),0,IF(D57="no",0,VLOOKUP(E57,'CAPEX Categories'!$G$12:$I$25,3,FALSE)))</f>
        <v>0</v>
      </c>
      <c r="G57" s="71">
        <f t="shared" si="0"/>
        <v>0</v>
      </c>
      <c r="H57" s="68"/>
      <c r="I57" s="68"/>
      <c r="J57" s="68"/>
    </row>
    <row r="58" spans="1:10" ht="14.45" customHeight="1" x14ac:dyDescent="0.25">
      <c r="A58" s="338"/>
      <c r="B58" s="339"/>
      <c r="C58" s="35">
        <v>0</v>
      </c>
      <c r="D58" s="38"/>
      <c r="E58" s="38"/>
      <c r="F58" s="7">
        <f>IF(ISBLANK(D58),0,IF(D58="no",0,VLOOKUP(E58,'CAPEX Categories'!$G$12:$I$25,3,FALSE)))</f>
        <v>0</v>
      </c>
      <c r="G58" s="70">
        <f t="shared" si="0"/>
        <v>0</v>
      </c>
      <c r="H58" s="68"/>
      <c r="I58" s="68"/>
      <c r="J58" s="68"/>
    </row>
    <row r="59" spans="1:10" ht="14.45" customHeight="1" x14ac:dyDescent="0.25">
      <c r="A59" s="344"/>
      <c r="B59" s="345"/>
      <c r="C59" s="34">
        <v>0</v>
      </c>
      <c r="D59" s="39"/>
      <c r="E59" s="39"/>
      <c r="F59" s="8">
        <f>IF(ISBLANK(D59),0,IF(D59="no",0,VLOOKUP(E59,'CAPEX Categories'!$G$12:$I$25,3,FALSE)))</f>
        <v>0</v>
      </c>
      <c r="G59" s="71">
        <f t="shared" si="0"/>
        <v>0</v>
      </c>
      <c r="H59" s="68"/>
      <c r="I59" s="68"/>
      <c r="J59" s="68"/>
    </row>
    <row r="60" spans="1:10" ht="14.45" customHeight="1" x14ac:dyDescent="0.25">
      <c r="A60" s="338"/>
      <c r="B60" s="339"/>
      <c r="C60" s="35">
        <v>0</v>
      </c>
      <c r="D60" s="38"/>
      <c r="E60" s="38"/>
      <c r="F60" s="7">
        <f>IF(ISBLANK(D60),0,IF(D60="no",0,VLOOKUP(E60,'CAPEX Categories'!$G$12:$I$25,3,FALSE)))</f>
        <v>0</v>
      </c>
      <c r="G60" s="70">
        <f t="shared" si="0"/>
        <v>0</v>
      </c>
      <c r="H60" s="68"/>
      <c r="I60" s="68"/>
      <c r="J60" s="68"/>
    </row>
    <row r="61" spans="1:10" ht="14.45" customHeight="1" x14ac:dyDescent="0.25">
      <c r="A61" s="344"/>
      <c r="B61" s="345"/>
      <c r="C61" s="34">
        <v>0</v>
      </c>
      <c r="D61" s="39"/>
      <c r="E61" s="39"/>
      <c r="F61" s="8">
        <f>IF(ISBLANK(D61),0,IF(D61="no",0,VLOOKUP(E61,'CAPEX Categories'!$G$12:$I$25,3,FALSE)))</f>
        <v>0</v>
      </c>
      <c r="G61" s="71">
        <f t="shared" si="0"/>
        <v>0</v>
      </c>
      <c r="H61" s="68"/>
      <c r="I61" s="68"/>
      <c r="J61" s="68"/>
    </row>
    <row r="62" spans="1:10" ht="14.45" customHeight="1" x14ac:dyDescent="0.25">
      <c r="A62" s="338"/>
      <c r="B62" s="339"/>
      <c r="C62" s="35">
        <v>0</v>
      </c>
      <c r="D62" s="38"/>
      <c r="E62" s="38"/>
      <c r="F62" s="7">
        <f>IF(ISBLANK(D62),0,IF(D62="no",0,VLOOKUP(E62,'CAPEX Categories'!$G$12:$I$25,3,FALSE)))</f>
        <v>0</v>
      </c>
      <c r="G62" s="70">
        <f t="shared" si="0"/>
        <v>0</v>
      </c>
      <c r="H62" s="68"/>
      <c r="I62" s="68"/>
      <c r="J62" s="68"/>
    </row>
    <row r="63" spans="1:10" ht="14.45" customHeight="1" x14ac:dyDescent="0.25">
      <c r="A63" s="344"/>
      <c r="B63" s="345"/>
      <c r="C63" s="34">
        <v>0</v>
      </c>
      <c r="D63" s="39"/>
      <c r="E63" s="39"/>
      <c r="F63" s="8">
        <f>IF(ISBLANK(D63),0,IF(D63="no",0,VLOOKUP(E63,'CAPEX Categories'!$G$12:$I$25,3,FALSE)))</f>
        <v>0</v>
      </c>
      <c r="G63" s="71">
        <f t="shared" si="0"/>
        <v>0</v>
      </c>
      <c r="H63" s="68"/>
      <c r="I63" s="68"/>
      <c r="J63" s="68"/>
    </row>
    <row r="64" spans="1:10" ht="14.45" customHeight="1" x14ac:dyDescent="0.25">
      <c r="A64" s="338"/>
      <c r="B64" s="339"/>
      <c r="C64" s="35">
        <v>0</v>
      </c>
      <c r="D64" s="38"/>
      <c r="E64" s="38"/>
      <c r="F64" s="7">
        <f>IF(ISBLANK(D64),0,IF(D64="no",0,VLOOKUP(E64,'CAPEX Categories'!$G$12:$I$25,3,FALSE)))</f>
        <v>0</v>
      </c>
      <c r="G64" s="70">
        <f t="shared" si="0"/>
        <v>0</v>
      </c>
      <c r="H64" s="68"/>
      <c r="I64" s="68"/>
      <c r="J64" s="68"/>
    </row>
    <row r="65" spans="1:10" ht="14.45" customHeight="1" x14ac:dyDescent="0.25">
      <c r="A65" s="344"/>
      <c r="B65" s="345"/>
      <c r="C65" s="34">
        <v>0</v>
      </c>
      <c r="D65" s="39"/>
      <c r="E65" s="39"/>
      <c r="F65" s="8">
        <f>IF(ISBLANK(D65),0,IF(D65="no",0,VLOOKUP(E65,'CAPEX Categories'!$G$12:$I$25,3,FALSE)))</f>
        <v>0</v>
      </c>
      <c r="G65" s="71">
        <f t="shared" si="0"/>
        <v>0</v>
      </c>
      <c r="H65" s="68"/>
      <c r="I65" s="68"/>
      <c r="J65" s="68"/>
    </row>
    <row r="66" spans="1:10" ht="14.45" customHeight="1" x14ac:dyDescent="0.25">
      <c r="A66" s="338"/>
      <c r="B66" s="339"/>
      <c r="C66" s="35">
        <v>0</v>
      </c>
      <c r="D66" s="38"/>
      <c r="E66" s="38"/>
      <c r="F66" s="7">
        <f>IF(ISBLANK(D66),0,IF(D66="no",0,VLOOKUP(E66,'CAPEX Categories'!$G$12:$I$25,3,FALSE)))</f>
        <v>0</v>
      </c>
      <c r="G66" s="70">
        <f t="shared" si="0"/>
        <v>0</v>
      </c>
      <c r="H66" s="68"/>
      <c r="I66" s="68"/>
      <c r="J66" s="68"/>
    </row>
    <row r="67" spans="1:10" ht="14.45" customHeight="1" x14ac:dyDescent="0.25">
      <c r="A67" s="344"/>
      <c r="B67" s="345"/>
      <c r="C67" s="34">
        <v>0</v>
      </c>
      <c r="D67" s="39"/>
      <c r="E67" s="39"/>
      <c r="F67" s="8">
        <f>IF(ISBLANK(D67),0,IF(D67="no",0,VLOOKUP(E67,'CAPEX Categories'!$G$12:$I$25,3,FALSE)))</f>
        <v>0</v>
      </c>
      <c r="G67" s="71">
        <f t="shared" si="0"/>
        <v>0</v>
      </c>
      <c r="H67" s="68"/>
      <c r="I67" s="68"/>
      <c r="J67" s="68"/>
    </row>
    <row r="68" spans="1:10" ht="14.45" customHeight="1" x14ac:dyDescent="0.25">
      <c r="A68" s="338"/>
      <c r="B68" s="339"/>
      <c r="C68" s="35">
        <v>0</v>
      </c>
      <c r="D68" s="38"/>
      <c r="E68" s="38"/>
      <c r="F68" s="7">
        <f>IF(ISBLANK(D68),0,IF(D68="no",0,VLOOKUP(E68,'CAPEX Categories'!$G$12:$I$25,3,FALSE)))</f>
        <v>0</v>
      </c>
      <c r="G68" s="70">
        <f t="shared" si="0"/>
        <v>0</v>
      </c>
      <c r="H68" s="68"/>
      <c r="I68" s="68"/>
      <c r="J68" s="68"/>
    </row>
    <row r="69" spans="1:10" ht="14.45" customHeight="1" x14ac:dyDescent="0.25">
      <c r="A69" s="344"/>
      <c r="B69" s="345"/>
      <c r="C69" s="34">
        <v>0</v>
      </c>
      <c r="D69" s="39"/>
      <c r="E69" s="39"/>
      <c r="F69" s="8">
        <f>IF(ISBLANK(D69),0,IF(D69="no",0,VLOOKUP(E69,'CAPEX Categories'!$G$12:$I$25,3,FALSE)))</f>
        <v>0</v>
      </c>
      <c r="G69" s="71">
        <f t="shared" si="0"/>
        <v>0</v>
      </c>
      <c r="H69" s="68"/>
      <c r="I69" s="68"/>
      <c r="J69" s="68"/>
    </row>
    <row r="70" spans="1:10" ht="14.45" customHeight="1" x14ac:dyDescent="0.25">
      <c r="A70" s="338"/>
      <c r="B70" s="339"/>
      <c r="C70" s="35">
        <v>0</v>
      </c>
      <c r="D70" s="38"/>
      <c r="E70" s="38"/>
      <c r="F70" s="7">
        <f>IF(ISBLANK(D70),0,IF(D70="no",0,VLOOKUP(E70,'CAPEX Categories'!$G$12:$I$25,3,FALSE)))</f>
        <v>0</v>
      </c>
      <c r="G70" s="70">
        <f t="shared" si="0"/>
        <v>0</v>
      </c>
      <c r="H70" s="68"/>
      <c r="I70" s="68"/>
      <c r="J70" s="68"/>
    </row>
    <row r="71" spans="1:10" ht="14.45" customHeight="1" x14ac:dyDescent="0.25">
      <c r="A71" s="344"/>
      <c r="B71" s="345"/>
      <c r="C71" s="34">
        <v>0</v>
      </c>
      <c r="D71" s="39"/>
      <c r="E71" s="39"/>
      <c r="F71" s="8">
        <f>IF(ISBLANK(D71),0,IF(D71="no",0,VLOOKUP(E71,'CAPEX Categories'!$G$12:$I$25,3,FALSE)))</f>
        <v>0</v>
      </c>
      <c r="G71" s="71">
        <f t="shared" si="0"/>
        <v>0</v>
      </c>
      <c r="H71" s="68"/>
      <c r="I71" s="68"/>
      <c r="J71" s="68"/>
    </row>
    <row r="72" spans="1:10" ht="14.45" customHeight="1" x14ac:dyDescent="0.25">
      <c r="A72" s="338"/>
      <c r="B72" s="339"/>
      <c r="C72" s="35">
        <v>0</v>
      </c>
      <c r="D72" s="38"/>
      <c r="E72" s="38"/>
      <c r="F72" s="7">
        <f>IF(ISBLANK(D72),0,IF(D72="no",0,VLOOKUP(E72,'CAPEX Categories'!$G$12:$I$25,3,FALSE)))</f>
        <v>0</v>
      </c>
      <c r="G72" s="70">
        <f t="shared" si="0"/>
        <v>0</v>
      </c>
      <c r="H72" s="68"/>
      <c r="I72" s="68"/>
      <c r="J72" s="68"/>
    </row>
    <row r="73" spans="1:10" ht="14.45" customHeight="1" x14ac:dyDescent="0.25">
      <c r="A73" s="344"/>
      <c r="B73" s="345"/>
      <c r="C73" s="34">
        <v>0</v>
      </c>
      <c r="D73" s="39"/>
      <c r="E73" s="39"/>
      <c r="F73" s="8">
        <f>IF(ISBLANK(D73),0,IF(D73="no",0,VLOOKUP(E73,'CAPEX Categories'!$G$12:$I$25,3,FALSE)))</f>
        <v>0</v>
      </c>
      <c r="G73" s="71">
        <f t="shared" si="0"/>
        <v>0</v>
      </c>
      <c r="H73" s="68"/>
      <c r="I73" s="68"/>
      <c r="J73" s="68"/>
    </row>
    <row r="74" spans="1:10" ht="14.45" customHeight="1" x14ac:dyDescent="0.25">
      <c r="A74" s="338"/>
      <c r="B74" s="339"/>
      <c r="C74" s="35">
        <v>0</v>
      </c>
      <c r="D74" s="38"/>
      <c r="E74" s="38"/>
      <c r="F74" s="7">
        <f>IF(ISBLANK(D74),0,IF(D74="no",0,VLOOKUP(E74,'CAPEX Categories'!$G$12:$I$25,3,FALSE)))</f>
        <v>0</v>
      </c>
      <c r="G74" s="70">
        <f t="shared" si="0"/>
        <v>0</v>
      </c>
      <c r="H74" s="68"/>
      <c r="I74" s="68"/>
      <c r="J74" s="68"/>
    </row>
    <row r="75" spans="1:10" ht="14.45" customHeight="1" x14ac:dyDescent="0.25">
      <c r="A75" s="344"/>
      <c r="B75" s="345"/>
      <c r="C75" s="34">
        <v>0</v>
      </c>
      <c r="D75" s="39"/>
      <c r="E75" s="39"/>
      <c r="F75" s="8">
        <f>IF(ISBLANK(D75),0,IF(D75="no",0,VLOOKUP(E75,'CAPEX Categories'!$G$12:$I$25,3,FALSE)))</f>
        <v>0</v>
      </c>
      <c r="G75" s="71">
        <f>+C75*F75</f>
        <v>0</v>
      </c>
      <c r="H75" s="68"/>
      <c r="I75" s="68"/>
      <c r="J75" s="68"/>
    </row>
    <row r="76" spans="1:10" ht="14.45" customHeight="1" x14ac:dyDescent="0.25">
      <c r="A76" s="338"/>
      <c r="B76" s="339"/>
      <c r="C76" s="35">
        <v>0</v>
      </c>
      <c r="D76" s="38"/>
      <c r="E76" s="38"/>
      <c r="F76" s="7">
        <f>IF(ISBLANK(D76),0,IF(D76="no",0,VLOOKUP(E76,'CAPEX Categories'!$G$12:$I$25,3,FALSE)))</f>
        <v>0</v>
      </c>
      <c r="G76" s="70">
        <f t="shared" si="0"/>
        <v>0</v>
      </c>
      <c r="H76" s="68"/>
      <c r="I76" s="68"/>
      <c r="J76" s="68"/>
    </row>
    <row r="77" spans="1:10" ht="14.45" customHeight="1" x14ac:dyDescent="0.25">
      <c r="A77" s="344"/>
      <c r="B77" s="345"/>
      <c r="C77" s="34">
        <v>0</v>
      </c>
      <c r="D77" s="39"/>
      <c r="E77" s="39"/>
      <c r="F77" s="8">
        <f>IF(ISBLANK(D77),0,IF(D77="no",0,VLOOKUP(E77,'CAPEX Categories'!$G$12:$I$25,3,FALSE)))</f>
        <v>0</v>
      </c>
      <c r="G77" s="71">
        <f t="shared" si="0"/>
        <v>0</v>
      </c>
      <c r="H77" s="68"/>
      <c r="I77" s="68"/>
      <c r="J77" s="68"/>
    </row>
    <row r="78" spans="1:10" ht="14.45" customHeight="1" x14ac:dyDescent="0.25">
      <c r="A78" s="338"/>
      <c r="B78" s="339"/>
      <c r="C78" s="35">
        <v>0</v>
      </c>
      <c r="D78" s="38"/>
      <c r="E78" s="38"/>
      <c r="F78" s="7">
        <f>IF(ISBLANK(D78),0,IF(D78="no",0,VLOOKUP(E78,'CAPEX Categories'!$G$12:$I$25,3,FALSE)))</f>
        <v>0</v>
      </c>
      <c r="G78" s="70">
        <f t="shared" si="0"/>
        <v>0</v>
      </c>
      <c r="H78" s="68"/>
      <c r="I78" s="68"/>
      <c r="J78" s="68"/>
    </row>
    <row r="79" spans="1:10" ht="14.45" customHeight="1" x14ac:dyDescent="0.25">
      <c r="A79" s="344"/>
      <c r="B79" s="345"/>
      <c r="C79" s="34">
        <v>0</v>
      </c>
      <c r="D79" s="39"/>
      <c r="E79" s="39"/>
      <c r="F79" s="8">
        <f>IF(ISBLANK(D79),0,IF(D79="no",0,VLOOKUP(E79,'CAPEX Categories'!$G$12:$I$25,3,FALSE)))</f>
        <v>0</v>
      </c>
      <c r="G79" s="71">
        <f>+C79*F79</f>
        <v>0</v>
      </c>
      <c r="H79" s="68"/>
      <c r="I79" s="68"/>
      <c r="J79" s="68"/>
    </row>
    <row r="80" spans="1:10" ht="14.45" customHeight="1" x14ac:dyDescent="0.25">
      <c r="A80" s="338"/>
      <c r="B80" s="339"/>
      <c r="C80" s="35">
        <v>0</v>
      </c>
      <c r="D80" s="38"/>
      <c r="E80" s="38"/>
      <c r="F80" s="7">
        <f>IF(ISBLANK(D80),0,IF(D80="no",0,VLOOKUP(E80,'CAPEX Categories'!$G$12:$I$25,3,FALSE)))</f>
        <v>0</v>
      </c>
      <c r="G80" s="70">
        <f t="shared" si="0"/>
        <v>0</v>
      </c>
      <c r="H80" s="68"/>
      <c r="I80" s="68"/>
      <c r="J80" s="68"/>
    </row>
    <row r="81" spans="1:20" ht="14.45" customHeight="1" x14ac:dyDescent="0.25">
      <c r="A81" s="372" t="s">
        <v>92</v>
      </c>
      <c r="B81" s="373"/>
      <c r="C81" s="34">
        <v>0</v>
      </c>
      <c r="D81" s="39" t="s">
        <v>241</v>
      </c>
      <c r="E81" s="39"/>
      <c r="F81" s="8">
        <f>IF(ISBLANK(D81),0,IF(D81="no",0,VLOOKUP(E81,'CAPEX Categories'!$G$12:$I$25,3,FALSE)))</f>
        <v>0</v>
      </c>
      <c r="G81" s="71">
        <f>+C81*F81</f>
        <v>0</v>
      </c>
      <c r="H81" s="68"/>
      <c r="I81" s="68"/>
      <c r="J81" s="68"/>
    </row>
    <row r="82" spans="1:20" ht="14.45" customHeight="1" x14ac:dyDescent="0.25">
      <c r="A82" s="370" t="s">
        <v>92</v>
      </c>
      <c r="B82" s="371"/>
      <c r="C82" s="40">
        <v>0</v>
      </c>
      <c r="D82" s="23" t="s">
        <v>242</v>
      </c>
      <c r="E82" s="23"/>
      <c r="F82" s="69">
        <f>+IF((C83-C82)&gt;C83*0.7,1,IF((C83-C82)&gt;C83*0.6,0.8,IF((C83-C82)&gt;C83*0.5,0.6,IF((C83-C82)&gt;C83*0.4,0.4,0.2))))</f>
        <v>0.2</v>
      </c>
      <c r="G82" s="25">
        <f>+C82*F82</f>
        <v>0</v>
      </c>
      <c r="H82" s="68"/>
      <c r="I82" s="68"/>
      <c r="J82" s="68"/>
    </row>
    <row r="83" spans="1:20" ht="21" x14ac:dyDescent="0.35">
      <c r="A83" s="340" t="s">
        <v>53</v>
      </c>
      <c r="B83" s="341"/>
      <c r="C83" s="57">
        <f>SUM(C10:C82)</f>
        <v>0</v>
      </c>
      <c r="D83" s="55"/>
      <c r="E83" s="55"/>
      <c r="F83" s="56"/>
      <c r="G83" s="57">
        <f>SUM(G10:G82)</f>
        <v>0</v>
      </c>
      <c r="H83" s="68"/>
      <c r="I83" s="68"/>
      <c r="J83" s="68"/>
    </row>
    <row r="84" spans="1:20" s="61" customFormat="1" x14ac:dyDescent="0.25">
      <c r="A84" s="162"/>
      <c r="B84" s="59"/>
      <c r="C84" s="62" t="str">
        <f>IFERROR(SUM(C10:C80)/C83,"")</f>
        <v/>
      </c>
      <c r="D84" s="163"/>
      <c r="E84" s="163"/>
      <c r="F84" s="160"/>
      <c r="G84" s="62"/>
      <c r="T84" s="58"/>
    </row>
    <row r="85" spans="1:20" x14ac:dyDescent="0.25">
      <c r="A85" s="164"/>
      <c r="B85" s="63"/>
      <c r="C85" s="64"/>
      <c r="D85" s="165"/>
      <c r="E85" s="165"/>
      <c r="G85" s="64"/>
      <c r="T85" s="61"/>
    </row>
  </sheetData>
  <sheetProtection algorithmName="SHA-512" hashValue="9lSZj6Ye7pfsD/3Wbc1Zj1pV2JgeH2ZZrorZb1tB7n9svO10SHUvDGesbDLQpo+76LtN7x3iFIhl96IlEfYS/Q==" saltValue="2T3gCccBx6cPMjrZaqspSQ==" spinCount="100000" sheet="1" objects="1" scenarios="1" formatCells="0" insertRows="0" insertHyperlinks="0" deleteRows="0" selectLockedCells="1" sort="0" autoFilter="0" pivotTables="0"/>
  <mergeCells count="80">
    <mergeCell ref="A66:B66"/>
    <mergeCell ref="A50:B50"/>
    <mergeCell ref="A52:B52"/>
    <mergeCell ref="A54:B54"/>
    <mergeCell ref="A56:B56"/>
    <mergeCell ref="A57:B57"/>
    <mergeCell ref="A59:B59"/>
    <mergeCell ref="A61:B61"/>
    <mergeCell ref="A63:B63"/>
    <mergeCell ref="A65:B65"/>
    <mergeCell ref="A58:B58"/>
    <mergeCell ref="A60:B60"/>
    <mergeCell ref="A62:B62"/>
    <mergeCell ref="A64:B64"/>
    <mergeCell ref="A46:B46"/>
    <mergeCell ref="A48:B48"/>
    <mergeCell ref="A1:C1"/>
    <mergeCell ref="A5:B5"/>
    <mergeCell ref="A6:B6"/>
    <mergeCell ref="A8:G8"/>
    <mergeCell ref="A22:B22"/>
    <mergeCell ref="A24:B24"/>
    <mergeCell ref="A26:B26"/>
    <mergeCell ref="A28:B28"/>
    <mergeCell ref="A30:B30"/>
    <mergeCell ref="A32:B32"/>
    <mergeCell ref="A34:B34"/>
    <mergeCell ref="A36:B36"/>
    <mergeCell ref="A38:B38"/>
    <mergeCell ref="A2:C2"/>
    <mergeCell ref="A83:B83"/>
    <mergeCell ref="A13:B13"/>
    <mergeCell ref="A14:B14"/>
    <mergeCell ref="A9:B9"/>
    <mergeCell ref="A10:B10"/>
    <mergeCell ref="A11:B11"/>
    <mergeCell ref="A12:B12"/>
    <mergeCell ref="A82:B82"/>
    <mergeCell ref="A15:B15"/>
    <mergeCell ref="A17:B17"/>
    <mergeCell ref="A19:B19"/>
    <mergeCell ref="A77:B77"/>
    <mergeCell ref="A79:B79"/>
    <mergeCell ref="A81:B81"/>
    <mergeCell ref="A21:B21"/>
    <mergeCell ref="A75:B75"/>
    <mergeCell ref="A16:B16"/>
    <mergeCell ref="A18:B18"/>
    <mergeCell ref="A20:B20"/>
    <mergeCell ref="A23:B23"/>
    <mergeCell ref="A25:B25"/>
    <mergeCell ref="A27:B27"/>
    <mergeCell ref="A29:B29"/>
    <mergeCell ref="A31:B31"/>
    <mergeCell ref="A33:B33"/>
    <mergeCell ref="A35:B35"/>
    <mergeCell ref="A37:B37"/>
    <mergeCell ref="A39:B39"/>
    <mergeCell ref="A41:B41"/>
    <mergeCell ref="A43:B43"/>
    <mergeCell ref="A45:B45"/>
    <mergeCell ref="A44:B44"/>
    <mergeCell ref="A40:B40"/>
    <mergeCell ref="A42:B42"/>
    <mergeCell ref="A47:B47"/>
    <mergeCell ref="A49:B49"/>
    <mergeCell ref="A51:B51"/>
    <mergeCell ref="A53:B53"/>
    <mergeCell ref="A55:B55"/>
    <mergeCell ref="A78:B78"/>
    <mergeCell ref="A80:B80"/>
    <mergeCell ref="A67:B67"/>
    <mergeCell ref="A69:B69"/>
    <mergeCell ref="A71:B71"/>
    <mergeCell ref="A73:B73"/>
    <mergeCell ref="A76:B76"/>
    <mergeCell ref="A70:B70"/>
    <mergeCell ref="A72:B72"/>
    <mergeCell ref="A74:B74"/>
    <mergeCell ref="A68:B68"/>
  </mergeCells>
  <conditionalFormatting sqref="E10:E81">
    <cfRule type="expression" dxfId="37" priority="3">
      <formula>$D10="no"</formula>
    </cfRule>
  </conditionalFormatting>
  <conditionalFormatting sqref="F10:F81">
    <cfRule type="expression" dxfId="36" priority="1">
      <formula>$D10="no"</formula>
    </cfRule>
  </conditionalFormatting>
  <dataValidations count="3">
    <dataValidation type="list" allowBlank="1" showInputMessage="1" showErrorMessage="1" sqref="H18">
      <formula1>#REF!</formula1>
    </dataValidation>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Page 1. Company Information</vt:lpstr>
      <vt:lpstr>Page 2. IKTVA Schedule</vt:lpstr>
      <vt:lpstr>Page 3. Top IK Supplier Table</vt:lpstr>
      <vt:lpstr>Review 1</vt:lpstr>
      <vt:lpstr>Executive Summary</vt:lpstr>
      <vt:lpstr>Data</vt:lpstr>
      <vt:lpstr>Page 4. Top OKK Suppliers</vt:lpstr>
      <vt:lpstr>Page 5 CAPEX Summary</vt:lpstr>
      <vt:lpstr>Page 5a CAPEX Table 2016</vt:lpstr>
      <vt:lpstr>Page 5b CAPEX Table 2015</vt:lpstr>
      <vt:lpstr>Page 5c CAPEX Table 2014</vt:lpstr>
      <vt:lpstr>Page 5d CAPEX Table 2013</vt:lpstr>
      <vt:lpstr>Page 5e CAPEX Table 2012</vt:lpstr>
      <vt:lpstr>Page 5f CAPEX Table 2011</vt:lpstr>
      <vt:lpstr>Page 5g CAPEX Table 2010</vt:lpstr>
      <vt:lpstr>Page 5h CAPEX Table 2009</vt:lpstr>
      <vt:lpstr>Page 5i CAPEX Table 2008</vt:lpstr>
      <vt:lpstr>Page 5j CAPEX Table 2007</vt:lpstr>
      <vt:lpstr>Page 6 Depreciation Table</vt:lpstr>
      <vt:lpstr>Page 7 Female Employment</vt:lpstr>
      <vt:lpstr>CAPEX Categories</vt:lpstr>
      <vt:lpstr>no</vt:lpstr>
      <vt:lpstr>'Page 5a CAPEX Table 2016'!Print_Area</vt:lpstr>
      <vt:lpstr>'Page 5b CAPEX Table 2015'!Print_Area</vt:lpstr>
      <vt:lpstr>'Page 5c CAPEX Table 2014'!Print_Area</vt:lpstr>
      <vt:lpstr>'Page 5d CAPEX Table 2013'!Print_Area</vt:lpstr>
      <vt:lpstr>'Page 5e CAPEX Table 2012'!Print_Area</vt:lpstr>
      <vt:lpstr>'Page 5f CAPEX Table 2011'!Print_Area</vt:lpstr>
      <vt:lpstr>'Page 5g CAPEX Table 2010'!Print_Area</vt:lpstr>
      <vt:lpstr>'Page 5h CAPEX Table 2009'!Print_Area</vt:lpstr>
      <vt:lpstr>'Page 5i CAPEX Table 2008'!Print_Area</vt:lpstr>
      <vt:lpstr>'Page 5j CAPEX Table 2007'!Print_Area</vt:lpstr>
      <vt:lpstr>'Page 5b CAPEX Table 2015'!Y_N?</vt:lpstr>
      <vt:lpstr>'Page 5c CAPEX Table 2014'!Y_N?</vt:lpstr>
      <vt:lpstr>'Page 5d CAPEX Table 2013'!Y_N?</vt:lpstr>
      <vt:lpstr>'Page 5e CAPEX Table 2012'!Y_N?</vt:lpstr>
      <vt:lpstr>'Page 5f CAPEX Table 2011'!Y_N?</vt:lpstr>
      <vt:lpstr>'Page 5g CAPEX Table 2010'!Y_N?</vt:lpstr>
      <vt:lpstr>'Page 5h CAPEX Table 2009'!Y_N?</vt:lpstr>
      <vt:lpstr>'Page 5i CAPEX Table 2008'!Y_N?</vt:lpstr>
      <vt:lpstr>'Page 5j CAPEX Table 2007'!Y_N?</vt:lpstr>
      <vt:lpstr>Y_N?</vt:lpstr>
      <vt:lpstr>yes</vt:lpstr>
    </vt:vector>
  </TitlesOfParts>
  <Company>Aramco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Ayoub, Abdulrahman A</dc:creator>
  <cp:keywords>Confidential</cp:keywords>
  <cp:lastModifiedBy>Administrator</cp:lastModifiedBy>
  <cp:lastPrinted>2017-03-01T04:11:19Z</cp:lastPrinted>
  <dcterms:created xsi:type="dcterms:W3CDTF">2014-12-29T05:32:44Z</dcterms:created>
  <dcterms:modified xsi:type="dcterms:W3CDTF">2017-03-27T04:22:40Z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80461e45-63e1-4448-ad0a-d52e444553b6</vt:lpwstr>
  </property>
  <property fmtid="{D5CDD505-2E9C-101B-9397-08002B2CF9AE}" pid="3" name="ARMCOClassification">
    <vt:lpwstr>Public</vt:lpwstr>
  </property>
  <property fmtid="{D5CDD505-2E9C-101B-9397-08002B2CF9AE}" pid="4" name="Editor">
    <vt:lpwstr>nielsobt</vt:lpwstr>
  </property>
  <property fmtid="{D5CDD505-2E9C-101B-9397-08002B2CF9AE}" pid="5" name="Last Modification date">
    <vt:lpwstr>2017-03-26</vt:lpwstr>
  </property>
  <property fmtid="{D5CDD505-2E9C-101B-9397-08002B2CF9AE}" pid="6" name="Last Modification time">
    <vt:lpwstr>8:28:09 AM</vt:lpwstr>
  </property>
  <property fmtid="{D5CDD505-2E9C-101B-9397-08002B2CF9AE}" pid="7" name="Classification">
    <vt:lpwstr>Confidential</vt:lpwstr>
  </property>
</Properties>
</file>